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manda\AppData\Roaming\com.wd.WDMyCloud\Local Store\"/>
    </mc:Choice>
  </mc:AlternateContent>
  <bookViews>
    <workbookView xWindow="0" yWindow="0" windowWidth="23880" windowHeight="12792" activeTab="1"/>
  </bookViews>
  <sheets>
    <sheet name="Costs Detail" sheetId="2" r:id="rId1"/>
    <sheet name="MICROGREENS BUDGET TOOLTemplate" sheetId="3" r:id="rId2"/>
  </sheets>
  <definedNames>
    <definedName name="ROR" localSheetId="1">'MICROGREENS BUDGET TOOLTemplate'!$C$8</definedName>
    <definedName name="ROR">#REF!</definedName>
    <definedName name="TaxRate" localSheetId="1">'MICROGREENS BUDGET TOOLTemplate'!$C$9</definedName>
    <definedName name="TaxRate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9" i="2" l="1"/>
  <c r="J9" i="2"/>
  <c r="I9" i="2"/>
  <c r="H9" i="2"/>
  <c r="J6" i="2"/>
  <c r="H26" i="2"/>
  <c r="I26" i="2" s="1"/>
  <c r="J26" i="2" s="1"/>
  <c r="K26" i="2" s="1"/>
  <c r="H27" i="2"/>
  <c r="I27" i="2" s="1"/>
  <c r="J27" i="2" s="1"/>
  <c r="K27" i="2" s="1"/>
  <c r="F10" i="2"/>
  <c r="H25" i="2"/>
  <c r="I25" i="2" s="1"/>
  <c r="K12" i="2"/>
  <c r="J12" i="2"/>
  <c r="I12" i="2"/>
  <c r="H12" i="2"/>
  <c r="K16" i="2"/>
  <c r="J16" i="2"/>
  <c r="I16" i="2"/>
  <c r="H16" i="2"/>
  <c r="H6" i="2"/>
  <c r="I6" i="2"/>
  <c r="H24" i="2" l="1"/>
  <c r="J25" i="2"/>
  <c r="I24" i="2"/>
  <c r="K25" i="2" l="1"/>
  <c r="K24" i="2" s="1"/>
  <c r="J24" i="2"/>
  <c r="F12" i="2" l="1"/>
  <c r="G24" i="2"/>
  <c r="G12" i="2"/>
  <c r="D55" i="2"/>
  <c r="G10" i="2"/>
  <c r="H10" i="2" s="1"/>
  <c r="I10" i="2" s="1"/>
  <c r="J10" i="2" s="1"/>
  <c r="K10" i="2" s="1"/>
  <c r="F4" i="2" l="1"/>
  <c r="I41" i="2"/>
  <c r="I42" i="2"/>
  <c r="E23" i="2" l="1"/>
  <c r="F23" i="2" s="1"/>
  <c r="G23" i="2" s="1"/>
  <c r="H23" i="2" s="1"/>
  <c r="E22" i="2"/>
  <c r="F22" i="2" s="1"/>
  <c r="G22" i="2" s="1"/>
  <c r="H22" i="2" s="1"/>
  <c r="I22" i="2" s="1"/>
  <c r="J22" i="2" s="1"/>
  <c r="K22" i="2" s="1"/>
  <c r="F21" i="2"/>
  <c r="G5" i="2"/>
  <c r="F15" i="2"/>
  <c r="G17" i="2"/>
  <c r="G42" i="2"/>
  <c r="E43" i="3"/>
  <c r="D43" i="3"/>
  <c r="F33" i="3"/>
  <c r="F32" i="3"/>
  <c r="F31" i="3"/>
  <c r="F43" i="3"/>
  <c r="F29" i="3"/>
  <c r="F28" i="3"/>
  <c r="E24" i="3"/>
  <c r="D24" i="3"/>
  <c r="F21" i="3"/>
  <c r="F20" i="3"/>
  <c r="F19" i="3"/>
  <c r="F24" i="3"/>
  <c r="C16" i="3"/>
  <c r="C44" i="3"/>
  <c r="C45" i="3"/>
  <c r="E28" i="3"/>
  <c r="E29" i="3"/>
  <c r="E31" i="3"/>
  <c r="E32" i="3"/>
  <c r="E33" i="3"/>
  <c r="F27" i="3"/>
  <c r="F24" i="2"/>
  <c r="F18" i="2"/>
  <c r="F30" i="3"/>
  <c r="F37" i="3"/>
  <c r="F40" i="3"/>
  <c r="F41" i="3"/>
  <c r="F42" i="3"/>
  <c r="F44" i="3"/>
  <c r="E30" i="3"/>
  <c r="E37" i="3"/>
  <c r="E40" i="3"/>
  <c r="E41" i="3"/>
  <c r="E42" i="3"/>
  <c r="E44" i="3"/>
  <c r="F17" i="2" l="1"/>
  <c r="F16" i="2" s="1"/>
  <c r="D27" i="3"/>
  <c r="D37" i="3" s="1"/>
  <c r="D40" i="3" s="1"/>
  <c r="D41" i="3" s="1"/>
  <c r="D42" i="3" s="1"/>
  <c r="D44" i="3" s="1"/>
  <c r="G4" i="2"/>
  <c r="G15" i="2"/>
  <c r="G21" i="2"/>
  <c r="H21" i="2" s="1"/>
  <c r="F20" i="2"/>
  <c r="G16" i="2"/>
  <c r="I23" i="2"/>
  <c r="J23" i="2" s="1"/>
  <c r="K23" i="2" s="1"/>
  <c r="I21" i="2" l="1"/>
  <c r="H20" i="2"/>
  <c r="H31" i="2" s="1"/>
  <c r="F31" i="2"/>
  <c r="G20" i="2"/>
  <c r="G37" i="2" s="1"/>
  <c r="C49" i="3"/>
  <c r="C48" i="3"/>
  <c r="D45" i="3"/>
  <c r="E45" i="3" s="1"/>
  <c r="F45" i="3" s="1"/>
  <c r="C50" i="3" s="1"/>
  <c r="I20" i="2" l="1"/>
  <c r="J21" i="2"/>
  <c r="I31" i="2"/>
  <c r="I32" i="2" s="1"/>
  <c r="I43" i="2" s="1"/>
  <c r="I45" i="2" s="1"/>
  <c r="I46" i="2" s="1"/>
  <c r="H32" i="2"/>
  <c r="H43" i="2" s="1"/>
  <c r="H45" i="2" s="1"/>
  <c r="J20" i="2" l="1"/>
  <c r="K21" i="2"/>
  <c r="K20" i="2" s="1"/>
  <c r="I44" i="2"/>
  <c r="I47" i="2"/>
  <c r="H47" i="2"/>
</calcChain>
</file>

<file path=xl/comments1.xml><?xml version="1.0" encoding="utf-8"?>
<comments xmlns="http://schemas.openxmlformats.org/spreadsheetml/2006/main">
  <authors>
    <author>Amanda West</author>
  </authors>
  <commentList>
    <comment ref="B3" authorId="0" shapeId="0">
      <text>
        <r>
          <rPr>
            <b/>
            <sz val="9"/>
            <color indexed="81"/>
            <rFont val="Tahoma"/>
            <family val="2"/>
          </rPr>
          <t>ECO City Farms:</t>
        </r>
        <r>
          <rPr>
            <sz val="9"/>
            <color indexed="81"/>
            <rFont val="Tahoma"/>
            <family val="2"/>
          </rPr>
          <t xml:space="preserve">
These costs items are for example</t>
        </r>
      </text>
    </comment>
    <comment ref="B35" authorId="0" shapeId="0">
      <text>
        <r>
          <rPr>
            <b/>
            <sz val="9"/>
            <color indexed="81"/>
            <rFont val="Tahoma"/>
            <family val="2"/>
          </rPr>
          <t>Amanda West:</t>
        </r>
        <r>
          <rPr>
            <sz val="9"/>
            <color indexed="81"/>
            <rFont val="Tahoma"/>
            <family val="2"/>
          </rPr>
          <t xml:space="preserve">
Divide capital costs by to either amortize across years or within first year.</t>
        </r>
      </text>
    </comment>
    <comment ref="B50" authorId="0" shapeId="0">
      <text>
        <r>
          <rPr>
            <b/>
            <sz val="9"/>
            <color indexed="81"/>
            <rFont val="Tahoma"/>
            <family val="2"/>
          </rPr>
          <t>ECO City Farms:</t>
        </r>
        <r>
          <rPr>
            <sz val="9"/>
            <color indexed="81"/>
            <rFont val="Tahoma"/>
            <family val="2"/>
          </rPr>
          <t xml:space="preserve">
These are sample capital expenses which may need needed for growing microgreens.</t>
        </r>
      </text>
    </comment>
  </commentList>
</comments>
</file>

<file path=xl/sharedStrings.xml><?xml version="1.0" encoding="utf-8"?>
<sst xmlns="http://schemas.openxmlformats.org/spreadsheetml/2006/main" count="141" uniqueCount="113">
  <si>
    <t>Gray cells contain calculations that should not be altered.</t>
  </si>
  <si>
    <t>Company Data</t>
  </si>
  <si>
    <t>Required rate of return</t>
  </si>
  <si>
    <t>Tax rate</t>
  </si>
  <si>
    <t>YEAR</t>
  </si>
  <si>
    <t>Total Initial Investments</t>
  </si>
  <si>
    <t>Total Benefits</t>
  </si>
  <si>
    <t>Costs (Excluding Initial Capital Investments)</t>
  </si>
  <si>
    <t>[Other costs]</t>
  </si>
  <si>
    <t>Total Costs</t>
  </si>
  <si>
    <t>Tax</t>
  </si>
  <si>
    <t>Value after tax</t>
  </si>
  <si>
    <t>Depreciation added back</t>
  </si>
  <si>
    <t>Cash flow</t>
  </si>
  <si>
    <t>Cumulative cash flow</t>
  </si>
  <si>
    <t>Evaluation Metrics</t>
  </si>
  <si>
    <t>Net present value (NPV)</t>
  </si>
  <si>
    <t>Internal rate of return (IRR)</t>
  </si>
  <si>
    <t>Payback period (in years)</t>
  </si>
  <si>
    <t>1</t>
  </si>
  <si>
    <t>2</t>
  </si>
  <si>
    <t>3</t>
  </si>
  <si>
    <t>Totals</t>
  </si>
  <si>
    <t xml:space="preserve"> </t>
  </si>
  <si>
    <t>ECO City Farms</t>
  </si>
  <si>
    <t>Nursery Benches</t>
  </si>
  <si>
    <t>Heating System</t>
  </si>
  <si>
    <t>Fans</t>
  </si>
  <si>
    <t>Initial Capital Investment in Microgreens Operation</t>
  </si>
  <si>
    <t>Assumptions:</t>
  </si>
  <si>
    <t>Existing hoophouse on farm</t>
  </si>
  <si>
    <t>Microgreens Operation Budgeting Tool</t>
  </si>
  <si>
    <t>Yearly</t>
  </si>
  <si>
    <t>Rate</t>
  </si>
  <si>
    <t>Weekly</t>
  </si>
  <si>
    <t>Seeds</t>
  </si>
  <si>
    <t>Soil Amendments &amp; Supplies</t>
  </si>
  <si>
    <t>Packaging</t>
  </si>
  <si>
    <t>Tools and Equipment</t>
  </si>
  <si>
    <t>Actual
1</t>
  </si>
  <si>
    <t>Estimated
2</t>
  </si>
  <si>
    <t>Estimated
3</t>
  </si>
  <si>
    <t>Direct Sales Farmers market</t>
  </si>
  <si>
    <t>Electricity  &amp; Water</t>
  </si>
  <si>
    <t>Pest Control</t>
  </si>
  <si>
    <t>Hours/Units</t>
  </si>
  <si>
    <t>Individual boxes</t>
  </si>
  <si>
    <t>Bags</t>
  </si>
  <si>
    <t>Labels</t>
  </si>
  <si>
    <t>Harvesting and Packing Equipment</t>
  </si>
  <si>
    <t>Cost per pound</t>
  </si>
  <si>
    <t>Yes</t>
  </si>
  <si>
    <t>No</t>
  </si>
  <si>
    <t>Cost per pound of micros</t>
  </si>
  <si>
    <t>Assumes you have a printer to print them on</t>
  </si>
  <si>
    <t>Cost per 8 oz package</t>
  </si>
  <si>
    <t>Income per 8 oz package</t>
  </si>
  <si>
    <t>Profit per 8 oz package</t>
  </si>
  <si>
    <t>Profit per 30 packages sold</t>
  </si>
  <si>
    <t>Annual Profit</t>
  </si>
  <si>
    <t>Percentage of profit</t>
  </si>
  <si>
    <t>Net Income (Costs)</t>
  </si>
  <si>
    <t>Income from Microgreens Operation</t>
  </si>
  <si>
    <t>Depreciation on Capital Expenditures</t>
  </si>
  <si>
    <t>Wholesale sales - company 1</t>
  </si>
  <si>
    <t>Wholesale sales - company 2</t>
  </si>
  <si>
    <t>Other sales</t>
  </si>
  <si>
    <t>YEAR 1</t>
  </si>
  <si>
    <t>Business management time: customer communication/billing, etc.</t>
  </si>
  <si>
    <t>Microgreens grower costs</t>
  </si>
  <si>
    <t>Quantity of Seeds in lbs</t>
  </si>
  <si>
    <t>Cost of seeds in pounds</t>
  </si>
  <si>
    <t>Costs of Seeds per produced pound</t>
  </si>
  <si>
    <t>STAFF COSTS</t>
  </si>
  <si>
    <t>SEED COSTS</t>
  </si>
  <si>
    <t>SOIL SUPPLIES</t>
  </si>
  <si>
    <t>PACKAGING</t>
  </si>
  <si>
    <t>OTHER</t>
  </si>
  <si>
    <t>MICROGREENS COST TRACKING</t>
  </si>
  <si>
    <t>Profit per pound</t>
  </si>
  <si>
    <t>Profit 30 per week x 1 month</t>
  </si>
  <si>
    <t>Staff Costs - farmer</t>
  </si>
  <si>
    <t>Actual  unit cost</t>
  </si>
  <si>
    <t>Income per 30 8 oz packages x 1 month</t>
  </si>
  <si>
    <t>Income per 30 packages sold</t>
  </si>
  <si>
    <t>Fixed cost?</t>
  </si>
  <si>
    <t>Variety #1</t>
  </si>
  <si>
    <t>Variety #2</t>
  </si>
  <si>
    <t>Variety #3</t>
  </si>
  <si>
    <t>Variety #4</t>
  </si>
  <si>
    <t>Amendments</t>
  </si>
  <si>
    <t>Etc.</t>
  </si>
  <si>
    <t>ALL based on weekly pounds sold  x 52 weeks/yr.  = ### pounds</t>
  </si>
  <si>
    <t>Guesstimate annual cost divided by weekly packages sold = 780</t>
  </si>
  <si>
    <t>cost to produce ## pounds</t>
  </si>
  <si>
    <t>INCOME</t>
  </si>
  <si>
    <t># SOLD</t>
  </si>
  <si>
    <t>WEEKLY TOTAL</t>
  </si>
  <si>
    <t>PRICE/ UNIT</t>
  </si>
  <si>
    <t>Client/ Outlet #1</t>
  </si>
  <si>
    <t>UNIT SIZE</t>
  </si>
  <si>
    <t>Client/ Outlet #2</t>
  </si>
  <si>
    <t>Client/ Outlet #3</t>
  </si>
  <si>
    <t>TOTAL EXPENSES:</t>
  </si>
  <si>
    <t>TOTAL INCOME:</t>
  </si>
  <si>
    <t>Business management time: customer communication/ billing, etc.</t>
  </si>
  <si>
    <t>EXPENSES  (EXCLUDING CAPITAL INVESTMENT)</t>
  </si>
  <si>
    <t>Cost per batch</t>
  </si>
  <si>
    <t>Hours spent per batch</t>
  </si>
  <si>
    <t>TOTAL</t>
  </si>
  <si>
    <t>Avg pounds per batch</t>
  </si>
  <si>
    <t>averaged across week - more of a fixed cost</t>
  </si>
  <si>
    <t>Averages -
Based on per pound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</si>
</sst>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</numFmts>
  <fonts count="18" x14ac:knownFonts="1">
    <font>
      <sz val="11"/>
      <color theme="1"/>
      <name val="Calibri"/>
      <family val="2"/>
      <scheme val="minor"/>
    </font>
    <font>
      <sz val="18"/>
      <color theme="3"/>
      <name val="Arial"/>
      <family val="2"/>
      <scheme val="major"/>
    </font>
    <font>
      <sz val="11"/>
      <color theme="3"/>
      <name val="Arial"/>
      <family val="2"/>
      <scheme val="major"/>
    </font>
    <font>
      <sz val="16"/>
      <color theme="3"/>
      <name val="Arial"/>
      <family val="2"/>
      <scheme val="major"/>
    </font>
    <font>
      <b/>
      <sz val="11"/>
      <color theme="1" tint="0.14996795556505021"/>
      <name val="Arial"/>
      <family val="2"/>
      <scheme val="maj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trike/>
      <sz val="11"/>
      <color theme="1"/>
      <name val="Calibri"/>
      <family val="2"/>
      <scheme val="minor"/>
    </font>
    <font>
      <sz val="11"/>
      <color theme="5" tint="-0.249977111117893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5"/>
        <bgColor theme="5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79998168889431442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5" tint="0.39994506668294322"/>
      </left>
      <right/>
      <top style="thin">
        <color theme="5" tint="0.39994506668294322"/>
      </top>
      <bottom style="thin">
        <color theme="5" tint="0.39994506668294322"/>
      </bottom>
      <diagonal/>
    </border>
    <border>
      <left/>
      <right style="thin">
        <color theme="5" tint="0.39994506668294322"/>
      </right>
      <top style="thin">
        <color theme="5" tint="0.39994506668294322"/>
      </top>
      <bottom style="thin">
        <color theme="5" tint="0.39994506668294322"/>
      </bottom>
      <diagonal/>
    </border>
    <border>
      <left style="thin">
        <color theme="5" tint="0.39997558519241921"/>
      </left>
      <right/>
      <top style="thin">
        <color theme="5" tint="0.39997558519241921"/>
      </top>
      <bottom style="thin">
        <color theme="5" tint="0.39997558519241921"/>
      </bottom>
      <diagonal/>
    </border>
    <border>
      <left/>
      <right/>
      <top style="thin">
        <color theme="5" tint="0.39997558519241921"/>
      </top>
      <bottom style="thin">
        <color theme="5" tint="0.39997558519241921"/>
      </bottom>
      <diagonal/>
    </border>
    <border>
      <left style="thin">
        <color theme="5" tint="0.39997558519241921"/>
      </left>
      <right/>
      <top style="double">
        <color theme="5"/>
      </top>
      <bottom style="thin">
        <color theme="5" tint="0.39997558519241921"/>
      </bottom>
      <diagonal/>
    </border>
    <border>
      <left/>
      <right/>
      <top style="double">
        <color theme="5"/>
      </top>
      <bottom style="thin">
        <color theme="5" tint="0.39997558519241921"/>
      </bottom>
      <diagonal/>
    </border>
    <border>
      <left style="thin">
        <color theme="5" tint="0.39997558519241921"/>
      </left>
      <right/>
      <top/>
      <bottom style="thin">
        <color theme="5" tint="0.39997558519241921"/>
      </bottom>
      <diagonal/>
    </border>
    <border>
      <left/>
      <right/>
      <top/>
      <bottom style="thin">
        <color theme="5" tint="0.3999755851924192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double">
        <color theme="5"/>
      </top>
      <bottom style="thin">
        <color theme="5" tint="0.3999755851924192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7">
    <xf numFmtId="0" fontId="0" fillId="0" borderId="0"/>
    <xf numFmtId="0" fontId="1" fillId="0" borderId="1" applyNumberFormat="0" applyFill="0" applyProtection="0">
      <alignment horizontal="left" vertical="center"/>
    </xf>
    <xf numFmtId="0" fontId="3" fillId="0" borderId="2" applyNumberFormat="0" applyFill="0" applyProtection="0">
      <alignment horizontal="left" vertical="center"/>
    </xf>
    <xf numFmtId="0" fontId="2" fillId="0" borderId="3" applyNumberFormat="0" applyFill="0" applyProtection="0">
      <alignment horizontal="left" vertical="center"/>
    </xf>
    <xf numFmtId="0" fontId="4" fillId="3" borderId="0" applyNumberFormat="0" applyBorder="0" applyProtection="0">
      <alignment horizontal="left" vertical="center"/>
    </xf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122">
    <xf numFmtId="0" fontId="0" fillId="0" borderId="0" xfId="0"/>
    <xf numFmtId="0" fontId="0" fillId="0" borderId="0" xfId="0" applyFont="1" applyFill="1" applyBorder="1"/>
    <xf numFmtId="8" fontId="0" fillId="0" borderId="0" xfId="0" applyNumberFormat="1" applyFont="1" applyFill="1" applyBorder="1"/>
    <xf numFmtId="8" fontId="0" fillId="2" borderId="0" xfId="0" applyNumberFormat="1" applyFont="1" applyFill="1" applyBorder="1"/>
    <xf numFmtId="10" fontId="0" fillId="0" borderId="0" xfId="0" applyNumberFormat="1" applyFont="1" applyFill="1" applyBorder="1"/>
    <xf numFmtId="0" fontId="1" fillId="0" borderId="1" xfId="1">
      <alignment horizontal="left" vertical="center"/>
    </xf>
    <xf numFmtId="0" fontId="3" fillId="0" borderId="2" xfId="2">
      <alignment horizontal="left" vertical="center"/>
    </xf>
    <xf numFmtId="0" fontId="2" fillId="0" borderId="3" xfId="3">
      <alignment horizontal="left" vertical="center"/>
    </xf>
    <xf numFmtId="0" fontId="4" fillId="3" borderId="0" xfId="4">
      <alignment horizontal="left" vertical="center"/>
    </xf>
    <xf numFmtId="0" fontId="0" fillId="0" borderId="0" xfId="0" applyFont="1" applyFill="1" applyBorder="1" applyAlignment="1">
      <alignment wrapText="1"/>
    </xf>
    <xf numFmtId="8" fontId="0" fillId="4" borderId="4" xfId="0" applyNumberFormat="1" applyFont="1" applyFill="1" applyBorder="1"/>
    <xf numFmtId="0" fontId="0" fillId="4" borderId="4" xfId="0" applyFont="1" applyFill="1" applyBorder="1"/>
    <xf numFmtId="0" fontId="0" fillId="0" borderId="5" xfId="0" applyBorder="1"/>
    <xf numFmtId="9" fontId="0" fillId="0" borderId="6" xfId="0" applyNumberFormat="1" applyBorder="1"/>
    <xf numFmtId="164" fontId="0" fillId="0" borderId="0" xfId="0" applyNumberFormat="1" applyFont="1" applyFill="1" applyBorder="1"/>
    <xf numFmtId="2" fontId="0" fillId="0" borderId="0" xfId="0" applyNumberFormat="1" applyFont="1" applyFill="1" applyBorder="1"/>
    <xf numFmtId="0" fontId="6" fillId="5" borderId="7" xfId="0" applyFont="1" applyFill="1" applyBorder="1"/>
    <xf numFmtId="8" fontId="0" fillId="6" borderId="8" xfId="0" applyNumberFormat="1" applyFont="1" applyFill="1" applyBorder="1"/>
    <xf numFmtId="0" fontId="0" fillId="0" borderId="7" xfId="0" applyFont="1" applyBorder="1" applyAlignment="1">
      <alignment wrapText="1"/>
    </xf>
    <xf numFmtId="8" fontId="0" fillId="0" borderId="8" xfId="0" applyNumberFormat="1" applyFont="1" applyBorder="1"/>
    <xf numFmtId="0" fontId="7" fillId="0" borderId="9" xfId="0" applyFont="1" applyBorder="1"/>
    <xf numFmtId="8" fontId="7" fillId="0" borderId="10" xfId="0" applyNumberFormat="1" applyFont="1" applyBorder="1"/>
    <xf numFmtId="17" fontId="2" fillId="0" borderId="3" xfId="3" applyNumberFormat="1">
      <alignment horizontal="left" vertical="center"/>
    </xf>
    <xf numFmtId="0" fontId="0" fillId="0" borderId="0" xfId="0" applyFill="1"/>
    <xf numFmtId="8" fontId="6" fillId="7" borderId="0" xfId="0" applyNumberFormat="1" applyFont="1" applyFill="1" applyBorder="1"/>
    <xf numFmtId="8" fontId="0" fillId="7" borderId="0" xfId="0" applyNumberFormat="1" applyFont="1" applyFill="1" applyBorder="1"/>
    <xf numFmtId="8" fontId="7" fillId="7" borderId="0" xfId="0" applyNumberFormat="1" applyFont="1" applyFill="1" applyBorder="1"/>
    <xf numFmtId="0" fontId="0" fillId="0" borderId="7" xfId="0" applyFont="1" applyBorder="1" applyAlignment="1"/>
    <xf numFmtId="0" fontId="0" fillId="6" borderId="7" xfId="0" applyFont="1" applyFill="1" applyBorder="1" applyAlignment="1"/>
    <xf numFmtId="1" fontId="0" fillId="0" borderId="0" xfId="0" applyNumberFormat="1" applyFont="1" applyFill="1" applyBorder="1"/>
    <xf numFmtId="8" fontId="0" fillId="0" borderId="0" xfId="0" applyNumberFormat="1" applyFont="1" applyFill="1" applyBorder="1" applyAlignment="1">
      <alignment horizontal="right"/>
    </xf>
    <xf numFmtId="8" fontId="0" fillId="0" borderId="0" xfId="0" applyNumberFormat="1" applyFont="1" applyFill="1" applyBorder="1" applyAlignment="1">
      <alignment horizontal="center" wrapText="1"/>
    </xf>
    <xf numFmtId="0" fontId="8" fillId="0" borderId="7" xfId="0" applyFont="1" applyBorder="1" applyAlignment="1">
      <alignment horizontal="left" indent="1"/>
    </xf>
    <xf numFmtId="8" fontId="0" fillId="6" borderId="0" xfId="0" applyNumberFormat="1" applyFont="1" applyFill="1" applyBorder="1"/>
    <xf numFmtId="8" fontId="0" fillId="0" borderId="0" xfId="0" applyNumberFormat="1" applyFont="1" applyBorder="1"/>
    <xf numFmtId="8" fontId="6" fillId="5" borderId="0" xfId="0" applyNumberFormat="1" applyFont="1" applyFill="1" applyBorder="1" applyAlignment="1">
      <alignment horizontal="center" wrapText="1"/>
    </xf>
    <xf numFmtId="1" fontId="0" fillId="8" borderId="0" xfId="0" applyNumberFormat="1" applyFont="1" applyFill="1" applyBorder="1"/>
    <xf numFmtId="8" fontId="0" fillId="8" borderId="0" xfId="0" applyNumberFormat="1" applyFont="1" applyFill="1" applyBorder="1"/>
    <xf numFmtId="0" fontId="0" fillId="8" borderId="0" xfId="0" applyFill="1"/>
    <xf numFmtId="8" fontId="0" fillId="0" borderId="8" xfId="0" applyNumberFormat="1" applyFont="1" applyFill="1" applyBorder="1"/>
    <xf numFmtId="8" fontId="0" fillId="0" borderId="0" xfId="0" applyNumberFormat="1"/>
    <xf numFmtId="0" fontId="7" fillId="0" borderId="9" xfId="0" applyFont="1" applyBorder="1" applyAlignment="1">
      <alignment horizontal="right"/>
    </xf>
    <xf numFmtId="8" fontId="7" fillId="6" borderId="7" xfId="0" applyNumberFormat="1" applyFont="1" applyFill="1" applyBorder="1" applyAlignment="1"/>
    <xf numFmtId="8" fontId="7" fillId="8" borderId="0" xfId="0" applyNumberFormat="1" applyFont="1" applyFill="1"/>
    <xf numFmtId="8" fontId="0" fillId="4" borderId="4" xfId="0" applyNumberFormat="1" applyFont="1" applyFill="1" applyBorder="1" applyAlignment="1">
      <alignment horizontal="right"/>
    </xf>
    <xf numFmtId="0" fontId="7" fillId="0" borderId="0" xfId="0" applyFont="1" applyFill="1" applyAlignment="1">
      <alignment horizontal="right"/>
    </xf>
    <xf numFmtId="0" fontId="0" fillId="6" borderId="7" xfId="0" applyFont="1" applyFill="1" applyBorder="1" applyAlignment="1">
      <alignment wrapText="1"/>
    </xf>
    <xf numFmtId="8" fontId="6" fillId="5" borderId="8" xfId="0" applyNumberFormat="1" applyFont="1" applyFill="1" applyBorder="1"/>
    <xf numFmtId="0" fontId="9" fillId="0" borderId="0" xfId="0" applyFont="1" applyFill="1" applyAlignment="1">
      <alignment horizontal="center"/>
    </xf>
    <xf numFmtId="0" fontId="0" fillId="0" borderId="0" xfId="0" applyFont="1" applyFill="1" applyBorder="1" applyAlignment="1">
      <alignment horizontal="left"/>
    </xf>
    <xf numFmtId="0" fontId="10" fillId="0" borderId="0" xfId="0" applyFont="1" applyFill="1" applyBorder="1"/>
    <xf numFmtId="8" fontId="10" fillId="4" borderId="4" xfId="0" applyNumberFormat="1" applyFont="1" applyFill="1" applyBorder="1"/>
    <xf numFmtId="8" fontId="10" fillId="0" borderId="0" xfId="0" applyNumberFormat="1" applyFont="1" applyFill="1" applyBorder="1"/>
    <xf numFmtId="8" fontId="6" fillId="5" borderId="0" xfId="0" applyNumberFormat="1" applyFont="1" applyFill="1" applyBorder="1" applyAlignment="1">
      <alignment horizontal="center"/>
    </xf>
    <xf numFmtId="44" fontId="7" fillId="0" borderId="0" xfId="0" applyNumberFormat="1" applyFont="1" applyBorder="1"/>
    <xf numFmtId="0" fontId="0" fillId="0" borderId="11" xfId="0" applyFont="1" applyBorder="1" applyAlignment="1"/>
    <xf numFmtId="8" fontId="0" fillId="0" borderId="12" xfId="0" applyNumberFormat="1" applyFont="1" applyBorder="1"/>
    <xf numFmtId="8" fontId="0" fillId="0" borderId="0" xfId="0" applyNumberFormat="1" applyBorder="1"/>
    <xf numFmtId="0" fontId="7" fillId="6" borderId="7" xfId="0" applyFont="1" applyFill="1" applyBorder="1" applyAlignment="1">
      <alignment horizontal="left" wrapText="1"/>
    </xf>
    <xf numFmtId="0" fontId="7" fillId="8" borderId="7" xfId="0" applyFont="1" applyFill="1" applyBorder="1" applyAlignment="1"/>
    <xf numFmtId="0" fontId="0" fillId="0" borderId="7" xfId="0" applyFont="1" applyFill="1" applyBorder="1" applyAlignment="1"/>
    <xf numFmtId="0" fontId="7" fillId="6" borderId="7" xfId="0" applyFont="1" applyFill="1" applyBorder="1" applyAlignment="1">
      <alignment horizontal="left" vertical="center" wrapText="1"/>
    </xf>
    <xf numFmtId="1" fontId="13" fillId="0" borderId="0" xfId="0" applyNumberFormat="1" applyFont="1" applyFill="1" applyBorder="1"/>
    <xf numFmtId="8" fontId="13" fillId="0" borderId="0" xfId="0" applyNumberFormat="1" applyFont="1" applyFill="1" applyBorder="1"/>
    <xf numFmtId="0" fontId="0" fillId="0" borderId="0" xfId="0" applyBorder="1"/>
    <xf numFmtId="0" fontId="0" fillId="0" borderId="19" xfId="0" applyBorder="1"/>
    <xf numFmtId="8" fontId="0" fillId="0" borderId="18" xfId="0" applyNumberFormat="1" applyBorder="1"/>
    <xf numFmtId="0" fontId="0" fillId="0" borderId="18" xfId="0" applyBorder="1"/>
    <xf numFmtId="8" fontId="0" fillId="0" borderId="19" xfId="0" applyNumberFormat="1" applyBorder="1"/>
    <xf numFmtId="44" fontId="0" fillId="0" borderId="18" xfId="5" applyFont="1" applyBorder="1"/>
    <xf numFmtId="44" fontId="0" fillId="0" borderId="0" xfId="5" applyFont="1" applyBorder="1"/>
    <xf numFmtId="8" fontId="0" fillId="0" borderId="18" xfId="5" applyNumberFormat="1" applyFont="1" applyBorder="1"/>
    <xf numFmtId="0" fontId="0" fillId="0" borderId="18" xfId="0" applyFill="1" applyBorder="1"/>
    <xf numFmtId="0" fontId="0" fillId="0" borderId="0" xfId="0" applyFill="1" applyBorder="1"/>
    <xf numFmtId="0" fontId="0" fillId="0" borderId="19" xfId="0" applyFill="1" applyBorder="1"/>
    <xf numFmtId="44" fontId="7" fillId="0" borderId="19" xfId="0" applyNumberFormat="1" applyFont="1" applyBorder="1"/>
    <xf numFmtId="9" fontId="0" fillId="0" borderId="21" xfId="6" applyFont="1" applyBorder="1"/>
    <xf numFmtId="9" fontId="0" fillId="0" borderId="22" xfId="6" applyFont="1" applyBorder="1"/>
    <xf numFmtId="0" fontId="0" fillId="0" borderId="22" xfId="0" applyBorder="1"/>
    <xf numFmtId="0" fontId="0" fillId="0" borderId="23" xfId="0" applyBorder="1"/>
    <xf numFmtId="0" fontId="7" fillId="0" borderId="0" xfId="0" applyFont="1" applyAlignment="1">
      <alignment vertical="center"/>
    </xf>
    <xf numFmtId="0" fontId="0" fillId="0" borderId="0" xfId="0" applyBorder="1" applyAlignment="1">
      <alignment horizontal="center"/>
    </xf>
    <xf numFmtId="0" fontId="0" fillId="0" borderId="0" xfId="0" applyAlignment="1">
      <alignment wrapText="1"/>
    </xf>
    <xf numFmtId="0" fontId="14" fillId="0" borderId="24" xfId="0" applyFont="1" applyBorder="1"/>
    <xf numFmtId="0" fontId="0" fillId="0" borderId="16" xfId="0" applyBorder="1"/>
    <xf numFmtId="0" fontId="0" fillId="0" borderId="17" xfId="0" applyBorder="1"/>
    <xf numFmtId="0" fontId="0" fillId="0" borderId="19" xfId="0" applyBorder="1" applyAlignment="1">
      <alignment horizontal="center"/>
    </xf>
    <xf numFmtId="0" fontId="0" fillId="8" borderId="0" xfId="0" applyFill="1" applyBorder="1"/>
    <xf numFmtId="0" fontId="0" fillId="8" borderId="19" xfId="0" applyFill="1" applyBorder="1"/>
    <xf numFmtId="8" fontId="0" fillId="8" borderId="0" xfId="0" applyNumberFormat="1" applyFill="1" applyBorder="1"/>
    <xf numFmtId="8" fontId="0" fillId="8" borderId="18" xfId="5" applyNumberFormat="1" applyFont="1" applyFill="1" applyBorder="1"/>
    <xf numFmtId="0" fontId="7" fillId="0" borderId="0" xfId="0" applyFont="1" applyBorder="1"/>
    <xf numFmtId="0" fontId="16" fillId="0" borderId="0" xfId="0" applyFont="1" applyAlignment="1">
      <alignment wrapText="1"/>
    </xf>
    <xf numFmtId="8" fontId="7" fillId="0" borderId="0" xfId="0" applyNumberFormat="1" applyFont="1" applyFill="1" applyBorder="1"/>
    <xf numFmtId="0" fontId="8" fillId="0" borderId="7" xfId="0" applyFont="1" applyBorder="1" applyAlignment="1">
      <alignment wrapText="1"/>
    </xf>
    <xf numFmtId="0" fontId="8" fillId="0" borderId="7" xfId="0" applyFont="1" applyFill="1" applyBorder="1" applyAlignment="1"/>
    <xf numFmtId="0" fontId="8" fillId="0" borderId="7" xfId="0" applyFont="1" applyFill="1" applyBorder="1" applyAlignment="1">
      <alignment horizontal="left" wrapText="1"/>
    </xf>
    <xf numFmtId="0" fontId="6" fillId="5" borderId="7" xfId="0" applyFont="1" applyFill="1" applyBorder="1" applyAlignment="1">
      <alignment wrapText="1"/>
    </xf>
    <xf numFmtId="0" fontId="8" fillId="0" borderId="0" xfId="0" applyFont="1"/>
    <xf numFmtId="0" fontId="17" fillId="0" borderId="0" xfId="0" applyFont="1" applyAlignment="1">
      <alignment horizontal="right"/>
    </xf>
    <xf numFmtId="0" fontId="6" fillId="5" borderId="0" xfId="0" applyFont="1" applyFill="1" applyBorder="1"/>
    <xf numFmtId="0" fontId="6" fillId="5" borderId="11" xfId="0" applyFont="1" applyFill="1" applyBorder="1"/>
    <xf numFmtId="8" fontId="7" fillId="0" borderId="9" xfId="0" applyNumberFormat="1" applyFont="1" applyBorder="1" applyAlignment="1">
      <alignment horizontal="right"/>
    </xf>
    <xf numFmtId="164" fontId="0" fillId="0" borderId="0" xfId="0" applyNumberFormat="1" applyBorder="1"/>
    <xf numFmtId="164" fontId="0" fillId="0" borderId="19" xfId="0" applyNumberFormat="1" applyBorder="1"/>
    <xf numFmtId="164" fontId="0" fillId="0" borderId="18" xfId="5" applyNumberFormat="1" applyFont="1" applyBorder="1"/>
    <xf numFmtId="8" fontId="7" fillId="0" borderId="20" xfId="0" applyNumberFormat="1" applyFont="1" applyBorder="1"/>
    <xf numFmtId="6" fontId="15" fillId="0" borderId="7" xfId="0" applyNumberFormat="1" applyFont="1" applyFill="1" applyBorder="1" applyAlignment="1">
      <alignment horizontal="left" wrapText="1" indent="4"/>
    </xf>
    <xf numFmtId="8" fontId="15" fillId="0" borderId="18" xfId="0" applyNumberFormat="1" applyFont="1" applyBorder="1"/>
    <xf numFmtId="8" fontId="15" fillId="0" borderId="0" xfId="0" applyNumberFormat="1" applyFont="1" applyBorder="1"/>
    <xf numFmtId="0" fontId="15" fillId="0" borderId="19" xfId="0" applyFont="1" applyBorder="1"/>
    <xf numFmtId="0" fontId="15" fillId="0" borderId="18" xfId="0" applyFont="1" applyBorder="1"/>
    <xf numFmtId="0" fontId="15" fillId="0" borderId="0" xfId="0" applyFont="1" applyBorder="1"/>
    <xf numFmtId="2" fontId="15" fillId="0" borderId="18" xfId="0" applyNumberFormat="1" applyFont="1" applyBorder="1"/>
    <xf numFmtId="8" fontId="15" fillId="0" borderId="0" xfId="0" applyNumberFormat="1" applyFont="1"/>
    <xf numFmtId="164" fontId="0" fillId="0" borderId="19" xfId="0" applyNumberFormat="1" applyFont="1" applyBorder="1"/>
    <xf numFmtId="164" fontId="0" fillId="0" borderId="0" xfId="0" applyNumberFormat="1"/>
    <xf numFmtId="8" fontId="7" fillId="6" borderId="13" xfId="0" applyNumberFormat="1" applyFont="1" applyFill="1" applyBorder="1" applyAlignment="1">
      <alignment horizontal="center" wrapText="1"/>
    </xf>
    <xf numFmtId="8" fontId="7" fillId="6" borderId="14" xfId="0" applyNumberFormat="1" applyFont="1" applyFill="1" applyBorder="1" applyAlignment="1">
      <alignment horizontal="center"/>
    </xf>
    <xf numFmtId="8" fontId="7" fillId="6" borderId="15" xfId="0" applyNumberFormat="1" applyFont="1" applyFill="1" applyBorder="1" applyAlignment="1">
      <alignment horizontal="center"/>
    </xf>
    <xf numFmtId="8" fontId="6" fillId="5" borderId="0" xfId="0" applyNumberFormat="1" applyFont="1" applyFill="1" applyBorder="1" applyAlignment="1">
      <alignment horizontal="center" wrapText="1"/>
    </xf>
    <xf numFmtId="0" fontId="0" fillId="0" borderId="0" xfId="0" applyAlignment="1">
      <alignment horizontal="center"/>
    </xf>
  </cellXfs>
  <cellStyles count="7">
    <cellStyle name="Currency" xfId="5" builtinId="4"/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Normal" xfId="0" builtinId="0"/>
    <cellStyle name="Percent" xfId="6" builtinId="5"/>
  </cellStyles>
  <dxfs count="27"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2" formatCode="&quot;$&quot;#,##0.00_);[Red]\(&quot;$&quot;#,##0.00\)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2" formatCode="&quot;$&quot;#,##0.00_);[Red]\(&quot;$&quot;#,##0.00\)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2" formatCode="&quot;$&quot;#,##0.00_);[Red]\(&quot;$&quot;#,##0.00\)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border outline="0">
        <left style="thin">
          <color theme="1" tint="0.34998626667073579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2" formatCode="&quot;$&quot;#,##0.00_);[Red]\(&quot;$&quot;#,##0.00\)"/>
      <fill>
        <patternFill patternType="solid">
          <fgColor indexed="64"/>
          <bgColor theme="1" tint="0.34998626667073579"/>
        </patternFill>
      </fill>
      <border diagonalUp="0" diagonalDown="0" outline="0">
        <left style="thin">
          <color theme="1" tint="0.34998626667073579"/>
        </left>
        <right style="thin">
          <color theme="1" tint="0.34998626667073579"/>
        </right>
        <top style="thin">
          <color theme="1" tint="0.34998626667073579"/>
        </top>
        <bottom style="thin">
          <color theme="1" tint="0.34998626667073579"/>
        </bottom>
      </border>
    </dxf>
    <dxf>
      <fill>
        <patternFill patternType="solid">
          <fgColor indexed="64"/>
          <bgColor theme="1" tint="0.34998626667073579"/>
        </patternFill>
      </fill>
      <border diagonalUp="0" diagonalDown="0" outline="0">
        <left style="thin">
          <color theme="1" tint="0.34998626667073579"/>
        </left>
        <right style="thin">
          <color theme="1" tint="0.34998626667073579"/>
        </right>
        <top style="thin">
          <color theme="1" tint="0.34998626667073579"/>
        </top>
        <bottom style="thin">
          <color theme="1" tint="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alignment horizontal="general" vertical="bottom" textRotation="0" wrapText="1" indent="0" justifyLastLine="0" shrinkToFit="0" readingOrder="0"/>
      <border outline="0">
        <right style="thin">
          <color theme="1" tint="0.34998626667073579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2" formatCode="&quot;$&quot;#,##0.00_);[Red]\(&quot;$&quot;#,##0.00\)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2" formatCode="&quot;$&quot;#,##0.00_);[Red]\(&quot;$&quot;#,##0.00\)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2" formatCode="&quot;$&quot;#,##0.00_);[Red]\(&quot;$&quot;#,##0.00\)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border outline="0">
        <left style="thin">
          <color theme="1" tint="0.34998626667073579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2" formatCode="&quot;$&quot;#,##0.00_);[Red]\(&quot;$&quot;#,##0.00\)"/>
      <fill>
        <patternFill patternType="solid">
          <fgColor indexed="64"/>
          <bgColor theme="1" tint="0.34998626667073579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theme="1" tint="0.34998626667073579"/>
        </left>
        <right style="thin">
          <color theme="1" tint="0.34998626667073579"/>
        </right>
        <top style="thin">
          <color theme="1" tint="0.34998626667073579"/>
        </top>
        <bottom style="thin">
          <color theme="1" tint="0.34998626667073579"/>
        </bottom>
      </border>
    </dxf>
    <dxf>
      <fill>
        <patternFill patternType="solid">
          <fgColor indexed="64"/>
          <bgColor theme="1" tint="0.34998626667073579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theme="1" tint="0.34998626667073579"/>
        </left>
        <right style="thin">
          <color theme="1" tint="0.34998626667073579"/>
        </right>
        <top style="thin">
          <color theme="1" tint="0.34998626667073579"/>
        </top>
        <bottom style="thin">
          <color theme="1" tint="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alignment horizontal="general" vertical="bottom" textRotation="0" wrapText="1" indent="0" justifyLastLine="0" shrinkToFit="0" readingOrder="0"/>
      <border outline="0">
        <right style="thin">
          <color theme="1" tint="0.34998626667073579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2" formatCode="&quot;$&quot;#,##0.00_);[Red]\(&quot;$&quot;#,##0.00\)"/>
      <fill>
        <patternFill patternType="solid">
          <fgColor indexed="64"/>
          <bgColor theme="1" tint="0.34998626667073579"/>
        </patternFill>
      </fill>
      <border diagonalUp="0" diagonalDown="0" outline="0">
        <left style="thin">
          <color theme="1" tint="0.34998626667073579"/>
        </left>
        <right style="thin">
          <color theme="1" tint="0.34998626667073579"/>
        </right>
        <top style="thin">
          <color theme="1" tint="0.34998626667073579"/>
        </top>
        <bottom style="thin">
          <color theme="1" tint="0.34998626667073579"/>
        </bottom>
      </border>
    </dxf>
    <dxf>
      <fill>
        <patternFill patternType="solid">
          <fgColor indexed="64"/>
          <bgColor theme="1" tint="0.34998626667073579"/>
        </patternFill>
      </fill>
      <border diagonalUp="0" diagonalDown="0">
        <left style="thin">
          <color theme="1" tint="0.34998626667073579"/>
        </left>
        <right style="thin">
          <color theme="1" tint="0.34998626667073579"/>
        </right>
        <top style="thin">
          <color theme="1" tint="0.34998626667073579"/>
        </top>
        <bottom style="thin">
          <color theme="1" tint="0.34998626667073579"/>
        </bottom>
        <vertical style="thin">
          <color theme="1" tint="0.34998626667073579"/>
        </vertical>
        <horizontal style="thin">
          <color theme="1" tint="0.34998626667073579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2" formatCode="&quot;$&quot;#,##0.00_);[Red]\(&quot;$&quot;#,##0.00\)"/>
      <fill>
        <patternFill patternType="solid">
          <fgColor indexed="64"/>
          <bgColor theme="1" tint="0.34998626667073579"/>
        </patternFill>
      </fill>
      <border diagonalUp="0" diagonalDown="0" outline="0">
        <left style="thin">
          <color theme="1" tint="0.34998626667073579"/>
        </left>
        <right style="thin">
          <color theme="1" tint="0.34998626667073579"/>
        </right>
        <top style="thin">
          <color theme="1" tint="0.34998626667073579"/>
        </top>
        <bottom style="thin">
          <color theme="1" tint="0.34998626667073579"/>
        </bottom>
      </border>
    </dxf>
    <dxf>
      <fill>
        <patternFill patternType="solid">
          <fgColor indexed="64"/>
          <bgColor theme="1" tint="0.34998626667073579"/>
        </patternFill>
      </fill>
      <border diagonalUp="0" diagonalDown="0">
        <left style="thin">
          <color theme="1" tint="0.34998626667073579"/>
        </left>
        <right style="thin">
          <color theme="1" tint="0.34998626667073579"/>
        </right>
        <top style="thin">
          <color theme="1" tint="0.34998626667073579"/>
        </top>
        <bottom style="thin">
          <color theme="1" tint="0.34998626667073579"/>
        </bottom>
        <vertical style="thin">
          <color theme="1" tint="0.34998626667073579"/>
        </vertical>
        <horizontal style="thin">
          <color theme="1" tint="0.34998626667073579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2" formatCode="&quot;$&quot;#,##0.00_);[Red]\(&quot;$&quot;#,##0.00\)"/>
      <fill>
        <patternFill patternType="solid">
          <fgColor indexed="64"/>
          <bgColor theme="1" tint="0.34998626667073579"/>
        </patternFill>
      </fill>
      <border diagonalUp="0" diagonalDown="0" outline="0">
        <left style="thin">
          <color theme="1" tint="0.34998626667073579"/>
        </left>
        <right style="thin">
          <color theme="1" tint="0.34998626667073579"/>
        </right>
        <top style="thin">
          <color theme="1" tint="0.34998626667073579"/>
        </top>
        <bottom style="thin">
          <color theme="1" tint="0.34998626667073579"/>
        </bottom>
      </border>
    </dxf>
    <dxf>
      <fill>
        <patternFill patternType="solid">
          <fgColor indexed="64"/>
          <bgColor theme="1" tint="0.34998626667073579"/>
        </patternFill>
      </fill>
      <border diagonalUp="0" diagonalDown="0">
        <left style="thin">
          <color theme="1" tint="0.34998626667073579"/>
        </left>
        <right style="thin">
          <color theme="1" tint="0.34998626667073579"/>
        </right>
        <top style="thin">
          <color theme="1" tint="0.34998626667073579"/>
        </top>
        <bottom style="thin">
          <color theme="1" tint="0.34998626667073579"/>
        </bottom>
        <vertical style="thin">
          <color theme="1" tint="0.34998626667073579"/>
        </vertical>
        <horizontal style="thin">
          <color theme="1" tint="0.34998626667073579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2" formatCode="&quot;$&quot;#,##0.00_);[Red]\(&quot;$&quot;#,##0.00\)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6" name="tblInitialInvest7" displayName="tblInitialInvest7" ref="B11:F16" totalsRowCount="1">
  <autoFilter ref="B11:F15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name="Initial Capital Investment in Microgreens Operation" totalsRowLabel="Total Initial Investments" dataDxfId="26" totalsRowDxfId="25"/>
    <tableColumn id="2" name="YEAR" totalsRowFunction="sum" totalsRowDxfId="24"/>
    <tableColumn id="3" name="1" dataDxfId="23" totalsRowDxfId="22"/>
    <tableColumn id="4" name="2" dataDxfId="21" totalsRowDxfId="20"/>
    <tableColumn id="5" name="3" dataDxfId="19" totalsRowDxfId="18"/>
  </tableColumns>
  <tableStyleInfo name="TableStyleMedium3" showFirstColumn="0" showLastColumn="0" showRowStripes="1" showColumnStripes="0"/>
</table>
</file>

<file path=xl/tables/table2.xml><?xml version="1.0" encoding="utf-8"?>
<table xmlns="http://schemas.openxmlformats.org/spreadsheetml/2006/main" id="7" name="tblBenefits8" displayName="tblBenefits8" ref="B18:F24" totalsRowCount="1">
  <autoFilter ref="B18:F23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name="Income from Microgreens Operation" totalsRowLabel="Total Benefits" dataDxfId="17" totalsRowDxfId="16"/>
    <tableColumn id="2" name="YEAR" dataDxfId="15" totalsRowDxfId="14"/>
    <tableColumn id="3" name="Actual_x000a_1" totalsRowFunction="sum" dataDxfId="13" totalsRowDxfId="12"/>
    <tableColumn id="4" name="Estimated_x000a_2" totalsRowFunction="sum" totalsRowDxfId="11"/>
    <tableColumn id="5" name="Estimated_x000a_3" totalsRowFunction="sum" totalsRowDxfId="10"/>
  </tableColumns>
  <tableStyleInfo name="TableStyleMedium3" showFirstColumn="0" showLastColumn="0" showRowStripes="1" showColumnStripes="0"/>
</table>
</file>

<file path=xl/tables/table3.xml><?xml version="1.0" encoding="utf-8"?>
<table xmlns="http://schemas.openxmlformats.org/spreadsheetml/2006/main" id="8" name="tblCosts9" displayName="tblCosts9" ref="B26:F37" totalsRowCount="1">
  <autoFilter ref="B26:F36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name="Costs (Excluding Initial Capital Investments)" totalsRowLabel="Total Costs" dataDxfId="9" totalsRowDxfId="8"/>
    <tableColumn id="2" name="YEAR" dataDxfId="7" totalsRowDxfId="6"/>
    <tableColumn id="3" name="Actual_x000a_1" totalsRowFunction="custom" dataDxfId="5" totalsRowDxfId="4">
      <totalsRowFormula>SUM(tblCosts9[Actual
1])</totalsRowFormula>
    </tableColumn>
    <tableColumn id="4" name="Estimated_x000a_2" totalsRowFunction="sum" totalsRowDxfId="3"/>
    <tableColumn id="5" name="Estimated_x000a_3" totalsRowFunction="sum" totalsRowDxfId="2"/>
  </tableColumns>
  <tableStyleInfo name="TableStyleMedium3" showFirstColumn="0" showLastColumn="0" showRowStripes="1" showColumnStripes="0"/>
</table>
</file>

<file path=xl/tables/table4.xml><?xml version="1.0" encoding="utf-8"?>
<table xmlns="http://schemas.openxmlformats.org/spreadsheetml/2006/main" id="9" name="tblTotals10" displayName="tblTotals10" ref="B39:F45" totalsRowShown="0">
  <autoFilter ref="B39:F45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name="Totals" dataDxfId="1"/>
    <tableColumn id="2" name="YEAR"/>
    <tableColumn id="3" name="Actual_x000a_1"/>
    <tableColumn id="4" name="Estimated_x000a_2"/>
    <tableColumn id="5" name="Estimated_x000a_3"/>
  </tableColumns>
  <tableStyleInfo name="TableStyleMedium3" showFirstColumn="0" showLastColumn="0" showRowStripes="1" showColumnStripes="0"/>
</table>
</file>

<file path=xl/tables/table5.xml><?xml version="1.0" encoding="utf-8"?>
<table xmlns="http://schemas.openxmlformats.org/spreadsheetml/2006/main" id="10" name="tblMetrics11" displayName="tblMetrics11" ref="B47:C50" totalsRowShown="0">
  <autoFilter ref="B47:C50">
    <filterColumn colId="0" hiddenButton="1"/>
    <filterColumn colId="1" hiddenButton="1"/>
  </autoFilter>
  <tableColumns count="2">
    <tableColumn id="1" name="Evaluation Metrics" dataDxfId="0"/>
    <tableColumn id="2" name=" 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Mortgage refinancing">
  <a:themeElements>
    <a:clrScheme name="Website budget tool">
      <a:dk1>
        <a:srgbClr val="000000"/>
      </a:dk1>
      <a:lt1>
        <a:srgbClr val="FFFFFF"/>
      </a:lt1>
      <a:dk2>
        <a:srgbClr val="474A45"/>
      </a:dk2>
      <a:lt2>
        <a:srgbClr val="FEFDEE"/>
      </a:lt2>
      <a:accent1>
        <a:srgbClr val="92CECE"/>
      </a:accent1>
      <a:accent2>
        <a:srgbClr val="87B07D"/>
      </a:accent2>
      <a:accent3>
        <a:srgbClr val="EBCF6E"/>
      </a:accent3>
      <a:accent4>
        <a:srgbClr val="DB7057"/>
      </a:accent4>
      <a:accent5>
        <a:srgbClr val="E38753"/>
      </a:accent5>
      <a:accent6>
        <a:srgbClr val="A57391"/>
      </a:accent6>
      <a:hlink>
        <a:srgbClr val="92CECE"/>
      </a:hlink>
      <a:folHlink>
        <a:srgbClr val="A57391"/>
      </a:folHlink>
    </a:clrScheme>
    <a:fontScheme name="Web site budget tool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1:L55"/>
  <sheetViews>
    <sheetView topLeftCell="B1" zoomScale="90" zoomScaleNormal="90" workbookViewId="0">
      <selection activeCell="L23" sqref="L23"/>
    </sheetView>
  </sheetViews>
  <sheetFormatPr defaultRowHeight="14.4" x14ac:dyDescent="0.3"/>
  <cols>
    <col min="1" max="1" width="10.44140625" customWidth="1"/>
    <col min="2" max="2" width="43.33203125" customWidth="1"/>
    <col min="3" max="3" width="4" style="23" customWidth="1"/>
    <col min="4" max="4" width="12.88671875" style="23" customWidth="1"/>
    <col min="5" max="5" width="9.109375" style="23" customWidth="1"/>
    <col min="6" max="6" width="9.21875" style="23" customWidth="1"/>
    <col min="7" max="7" width="14.33203125" customWidth="1"/>
    <col min="8" max="8" width="11" customWidth="1"/>
    <col min="9" max="9" width="12.21875" customWidth="1"/>
    <col min="10" max="11" width="10" customWidth="1"/>
    <col min="12" max="12" width="45.5546875" customWidth="1"/>
  </cols>
  <sheetData>
    <row r="1" spans="1:12" ht="39" customHeight="1" x14ac:dyDescent="0.3">
      <c r="B1" s="80" t="s">
        <v>78</v>
      </c>
    </row>
    <row r="2" spans="1:12" ht="18" customHeight="1" x14ac:dyDescent="0.3">
      <c r="A2" s="92"/>
      <c r="B2" s="100"/>
      <c r="C2" s="24"/>
      <c r="D2" s="35"/>
      <c r="E2" s="53"/>
      <c r="F2" s="53"/>
      <c r="G2" s="53"/>
      <c r="H2" s="120" t="s">
        <v>53</v>
      </c>
      <c r="I2" s="120"/>
      <c r="J2" s="120"/>
      <c r="K2" s="120"/>
      <c r="L2" s="100"/>
    </row>
    <row r="3" spans="1:12" ht="24.6" customHeight="1" thickBot="1" x14ac:dyDescent="0.35">
      <c r="A3" s="92" t="s">
        <v>85</v>
      </c>
      <c r="B3" s="101" t="s">
        <v>106</v>
      </c>
      <c r="C3" s="24"/>
      <c r="D3" s="35" t="s">
        <v>45</v>
      </c>
      <c r="E3" s="53" t="s">
        <v>33</v>
      </c>
      <c r="F3" s="53" t="s">
        <v>34</v>
      </c>
      <c r="G3" s="53" t="s">
        <v>32</v>
      </c>
      <c r="H3" s="53" t="s">
        <v>86</v>
      </c>
      <c r="I3" s="53" t="s">
        <v>87</v>
      </c>
      <c r="J3" s="53" t="s">
        <v>88</v>
      </c>
      <c r="K3" s="53" t="s">
        <v>89</v>
      </c>
      <c r="L3" s="100" t="s">
        <v>29</v>
      </c>
    </row>
    <row r="4" spans="1:12" ht="35.4" customHeight="1" thickBot="1" x14ac:dyDescent="0.35">
      <c r="B4" s="58" t="s">
        <v>73</v>
      </c>
      <c r="C4" s="25"/>
      <c r="D4" s="36"/>
      <c r="E4" s="37"/>
      <c r="F4" s="43">
        <f>SUM(F5:F10)</f>
        <v>34</v>
      </c>
      <c r="G4" s="43">
        <f>SUM(G5:G10)</f>
        <v>1768</v>
      </c>
      <c r="H4" s="117" t="s">
        <v>112</v>
      </c>
      <c r="I4" s="118"/>
      <c r="J4" s="118"/>
      <c r="K4" s="119"/>
      <c r="L4" s="33"/>
    </row>
    <row r="5" spans="1:12" ht="33.6" customHeight="1" x14ac:dyDescent="0.3">
      <c r="A5" t="s">
        <v>51</v>
      </c>
      <c r="B5" s="96" t="s">
        <v>81</v>
      </c>
      <c r="C5" s="25"/>
      <c r="D5" s="29">
        <v>0</v>
      </c>
      <c r="E5" s="2">
        <v>20</v>
      </c>
      <c r="F5" s="2">
        <v>0</v>
      </c>
      <c r="G5" s="39">
        <f>F5*52</f>
        <v>0</v>
      </c>
      <c r="H5" s="66"/>
      <c r="I5" s="57"/>
      <c r="J5" s="84"/>
      <c r="K5" s="85"/>
      <c r="L5" s="82" t="s">
        <v>92</v>
      </c>
    </row>
    <row r="6" spans="1:12" ht="16.2" customHeight="1" x14ac:dyDescent="0.3">
      <c r="B6" s="107" t="s">
        <v>107</v>
      </c>
      <c r="C6" s="25"/>
      <c r="D6" s="29"/>
      <c r="E6" s="2"/>
      <c r="F6" s="2"/>
      <c r="G6" s="39"/>
      <c r="H6" s="108">
        <f>H7*E5</f>
        <v>40</v>
      </c>
      <c r="I6" s="109">
        <f>I7*E5</f>
        <v>40</v>
      </c>
      <c r="J6" s="109">
        <f>J7*E5</f>
        <v>40</v>
      </c>
      <c r="K6" s="110">
        <v>0</v>
      </c>
    </row>
    <row r="7" spans="1:12" ht="16.2" customHeight="1" x14ac:dyDescent="0.3">
      <c r="B7" s="107" t="s">
        <v>108</v>
      </c>
      <c r="C7" s="25"/>
      <c r="D7" s="29"/>
      <c r="E7" s="2"/>
      <c r="F7" s="2"/>
      <c r="G7" s="39"/>
      <c r="H7" s="111">
        <v>2</v>
      </c>
      <c r="I7" s="112">
        <v>2</v>
      </c>
      <c r="J7" s="112">
        <v>2</v>
      </c>
      <c r="K7" s="110">
        <v>0</v>
      </c>
    </row>
    <row r="8" spans="1:12" ht="16.2" customHeight="1" x14ac:dyDescent="0.3">
      <c r="B8" s="107" t="s">
        <v>110</v>
      </c>
      <c r="C8" s="25"/>
      <c r="D8" s="29"/>
      <c r="E8" s="2"/>
      <c r="F8" s="2"/>
      <c r="G8" s="39"/>
      <c r="H8" s="113">
        <v>12</v>
      </c>
      <c r="I8" s="112">
        <v>15</v>
      </c>
      <c r="J8" s="112">
        <v>15</v>
      </c>
      <c r="K8" s="110">
        <v>0</v>
      </c>
    </row>
    <row r="9" spans="1:12" ht="16.2" customHeight="1" x14ac:dyDescent="0.3">
      <c r="B9" s="107" t="s">
        <v>50</v>
      </c>
      <c r="C9" s="25"/>
      <c r="D9" s="29"/>
      <c r="E9" s="2"/>
      <c r="H9" s="108">
        <f>H6/H8</f>
        <v>3.3333333333333335</v>
      </c>
      <c r="I9" s="114">
        <f>I6/I8</f>
        <v>2.6666666666666665</v>
      </c>
      <c r="J9" s="114">
        <f>J6/J8</f>
        <v>2.6666666666666665</v>
      </c>
      <c r="K9" s="110" t="e">
        <f>K6/K8</f>
        <v>#DIV/0!</v>
      </c>
    </row>
    <row r="10" spans="1:12" ht="26.4" customHeight="1" x14ac:dyDescent="0.3">
      <c r="A10" t="s">
        <v>51</v>
      </c>
      <c r="B10" s="94" t="s">
        <v>105</v>
      </c>
      <c r="C10" s="25"/>
      <c r="D10" s="29">
        <v>2</v>
      </c>
      <c r="E10" s="2">
        <v>17</v>
      </c>
      <c r="F10" s="2">
        <f>D10*E10</f>
        <v>34</v>
      </c>
      <c r="G10" s="116">
        <f>F10*52</f>
        <v>1768</v>
      </c>
      <c r="H10" s="34">
        <f>G10/780</f>
        <v>2.2666666666666666</v>
      </c>
      <c r="I10" s="57">
        <f>H10</f>
        <v>2.2666666666666666</v>
      </c>
      <c r="J10" s="57">
        <f t="shared" ref="J10:K10" si="0">I10</f>
        <v>2.2666666666666666</v>
      </c>
      <c r="K10" s="115">
        <f t="shared" si="0"/>
        <v>2.2666666666666666</v>
      </c>
      <c r="L10" t="s">
        <v>111</v>
      </c>
    </row>
    <row r="11" spans="1:12" ht="12.6" customHeight="1" x14ac:dyDescent="0.3">
      <c r="C11" s="25"/>
      <c r="D11" s="29"/>
      <c r="E11" s="2"/>
      <c r="J11" s="57"/>
      <c r="K11" s="68"/>
    </row>
    <row r="12" spans="1:12" ht="21" customHeight="1" x14ac:dyDescent="0.3">
      <c r="B12" s="61" t="s">
        <v>74</v>
      </c>
      <c r="C12" s="25"/>
      <c r="D12" s="36"/>
      <c r="E12" s="37"/>
      <c r="F12" s="43">
        <f t="shared" ref="F12:K12" si="1">SUM(F13:F14)</f>
        <v>0</v>
      </c>
      <c r="G12" s="43">
        <f t="shared" si="1"/>
        <v>0</v>
      </c>
      <c r="H12" s="43">
        <f t="shared" si="1"/>
        <v>0</v>
      </c>
      <c r="I12" s="43">
        <f t="shared" si="1"/>
        <v>0</v>
      </c>
      <c r="J12" s="43">
        <f t="shared" si="1"/>
        <v>0</v>
      </c>
      <c r="K12" s="43">
        <f t="shared" si="1"/>
        <v>0</v>
      </c>
      <c r="L12" s="38"/>
    </row>
    <row r="13" spans="1:12" ht="18" customHeight="1" x14ac:dyDescent="0.3">
      <c r="B13" s="94" t="s">
        <v>70</v>
      </c>
      <c r="C13" s="25"/>
      <c r="D13" s="29"/>
      <c r="E13" s="2"/>
      <c r="F13" s="2"/>
      <c r="G13" s="34"/>
      <c r="H13" s="105">
        <v>0</v>
      </c>
      <c r="I13" s="103">
        <v>0</v>
      </c>
      <c r="J13" s="103">
        <v>0</v>
      </c>
      <c r="K13" s="104">
        <v>0</v>
      </c>
    </row>
    <row r="14" spans="1:12" ht="16.2" customHeight="1" x14ac:dyDescent="0.3">
      <c r="B14" s="94" t="s">
        <v>71</v>
      </c>
      <c r="C14" s="25"/>
      <c r="D14" s="29"/>
      <c r="E14" s="2"/>
      <c r="F14" s="2"/>
      <c r="G14" s="34"/>
      <c r="H14" s="105">
        <v>0</v>
      </c>
      <c r="I14" s="103">
        <v>0</v>
      </c>
      <c r="J14" s="103">
        <v>0</v>
      </c>
      <c r="K14" s="104">
        <v>0</v>
      </c>
    </row>
    <row r="15" spans="1:12" ht="16.2" customHeight="1" x14ac:dyDescent="0.3">
      <c r="A15" t="s">
        <v>52</v>
      </c>
      <c r="B15" s="95" t="s">
        <v>72</v>
      </c>
      <c r="C15" s="25"/>
      <c r="D15" s="62"/>
      <c r="E15" s="63"/>
      <c r="F15" s="2">
        <f>D15*E15</f>
        <v>0</v>
      </c>
      <c r="G15" s="93">
        <f>F15*52</f>
        <v>0</v>
      </c>
      <c r="H15" s="69"/>
      <c r="I15" s="64"/>
      <c r="J15" s="64"/>
      <c r="K15" s="65"/>
    </row>
    <row r="16" spans="1:12" ht="16.2" customHeight="1" x14ac:dyDescent="0.3">
      <c r="A16" t="s">
        <v>52</v>
      </c>
      <c r="B16" s="58" t="s">
        <v>75</v>
      </c>
      <c r="C16" s="25"/>
      <c r="D16" s="36"/>
      <c r="E16" s="37"/>
      <c r="F16" s="43">
        <f t="shared" ref="F16:K16" si="2">SUM(F17:F18)</f>
        <v>0</v>
      </c>
      <c r="G16" s="43">
        <f t="shared" si="2"/>
        <v>0</v>
      </c>
      <c r="H16" s="43">
        <f t="shared" si="2"/>
        <v>0</v>
      </c>
      <c r="I16" s="43">
        <f t="shared" si="2"/>
        <v>0</v>
      </c>
      <c r="J16" s="43">
        <f t="shared" si="2"/>
        <v>0</v>
      </c>
      <c r="K16" s="43">
        <f t="shared" si="2"/>
        <v>0</v>
      </c>
      <c r="L16" s="38"/>
    </row>
    <row r="17" spans="1:12" ht="16.2" customHeight="1" x14ac:dyDescent="0.3">
      <c r="B17" s="32" t="s">
        <v>90</v>
      </c>
      <c r="C17" s="25"/>
      <c r="D17" s="29"/>
      <c r="E17" s="2"/>
      <c r="F17" s="34">
        <f>(G17/52)/15</f>
        <v>0</v>
      </c>
      <c r="G17" s="19">
        <f>850*D17</f>
        <v>0</v>
      </c>
      <c r="H17" s="105">
        <v>0</v>
      </c>
      <c r="I17" s="103">
        <v>0</v>
      </c>
      <c r="J17" s="103">
        <v>0</v>
      </c>
      <c r="K17" s="104">
        <v>0</v>
      </c>
    </row>
    <row r="18" spans="1:12" ht="16.2" customHeight="1" x14ac:dyDescent="0.3">
      <c r="B18" s="32" t="s">
        <v>91</v>
      </c>
      <c r="C18" s="25"/>
      <c r="D18" s="29"/>
      <c r="E18" s="2"/>
      <c r="F18" s="34">
        <f>(G18/52)/15</f>
        <v>0</v>
      </c>
      <c r="G18" s="19"/>
      <c r="H18" s="105">
        <v>0</v>
      </c>
      <c r="I18" s="103">
        <v>0</v>
      </c>
      <c r="J18" s="103">
        <v>0</v>
      </c>
      <c r="K18" s="104">
        <v>0</v>
      </c>
    </row>
    <row r="19" spans="1:12" ht="16.2" customHeight="1" x14ac:dyDescent="0.3">
      <c r="B19" s="32"/>
      <c r="C19" s="25"/>
      <c r="D19" s="29"/>
      <c r="E19" s="2"/>
      <c r="F19" s="34"/>
      <c r="G19" s="19"/>
      <c r="H19" s="69"/>
      <c r="I19" s="64"/>
      <c r="J19" s="64"/>
      <c r="K19" s="65"/>
    </row>
    <row r="20" spans="1:12" ht="16.2" customHeight="1" x14ac:dyDescent="0.3">
      <c r="A20" t="s">
        <v>52</v>
      </c>
      <c r="B20" s="58" t="s">
        <v>76</v>
      </c>
      <c r="C20" s="25"/>
      <c r="D20" s="28"/>
      <c r="E20" s="28"/>
      <c r="F20" s="42">
        <f t="shared" ref="F20:K20" si="3">SUM(F21:F23)</f>
        <v>0</v>
      </c>
      <c r="G20" s="42">
        <f t="shared" si="3"/>
        <v>0</v>
      </c>
      <c r="H20" s="42">
        <f t="shared" si="3"/>
        <v>0</v>
      </c>
      <c r="I20" s="42">
        <f t="shared" si="3"/>
        <v>0</v>
      </c>
      <c r="J20" s="42">
        <f t="shared" si="3"/>
        <v>0</v>
      </c>
      <c r="K20" s="42">
        <f t="shared" si="3"/>
        <v>0</v>
      </c>
      <c r="L20" s="38"/>
    </row>
    <row r="21" spans="1:12" ht="16.2" customHeight="1" x14ac:dyDescent="0.3">
      <c r="B21" s="32" t="s">
        <v>46</v>
      </c>
      <c r="C21" s="25"/>
      <c r="D21" s="29"/>
      <c r="E21" s="2">
        <v>0.35</v>
      </c>
      <c r="F21" s="2">
        <f>D21*E21</f>
        <v>0</v>
      </c>
      <c r="G21" s="19">
        <f t="shared" ref="G21:G23" si="4">F21*52</f>
        <v>0</v>
      </c>
      <c r="H21" s="71">
        <f>G21/780</f>
        <v>0</v>
      </c>
      <c r="I21" s="57">
        <f>H21</f>
        <v>0</v>
      </c>
      <c r="J21" s="57">
        <f>I21</f>
        <v>0</v>
      </c>
      <c r="K21" s="34">
        <f>J21</f>
        <v>0</v>
      </c>
      <c r="L21" s="71" t="s">
        <v>82</v>
      </c>
    </row>
    <row r="22" spans="1:12" ht="16.2" customHeight="1" x14ac:dyDescent="0.3">
      <c r="B22" s="32" t="s">
        <v>47</v>
      </c>
      <c r="C22" s="25"/>
      <c r="D22" s="29"/>
      <c r="E22" s="2">
        <f>39.95/1000</f>
        <v>3.9949999999999999E-2</v>
      </c>
      <c r="F22" s="2">
        <f t="shared" ref="F22:F23" si="5">D22*E22</f>
        <v>0</v>
      </c>
      <c r="G22" s="19">
        <f t="shared" si="4"/>
        <v>0</v>
      </c>
      <c r="H22" s="71">
        <f>G22/780</f>
        <v>0</v>
      </c>
      <c r="I22" s="57">
        <f t="shared" ref="I22:I23" si="6">H22</f>
        <v>0</v>
      </c>
      <c r="J22" s="57">
        <f t="shared" ref="J22:K22" si="7">I22</f>
        <v>0</v>
      </c>
      <c r="K22" s="34">
        <f t="shared" si="7"/>
        <v>0</v>
      </c>
      <c r="L22" s="71" t="s">
        <v>82</v>
      </c>
    </row>
    <row r="23" spans="1:12" ht="16.2" customHeight="1" x14ac:dyDescent="0.3">
      <c r="B23" s="32" t="s">
        <v>48</v>
      </c>
      <c r="C23" s="25"/>
      <c r="D23" s="29"/>
      <c r="E23" s="2">
        <f>25/1000</f>
        <v>2.5000000000000001E-2</v>
      </c>
      <c r="F23" s="2">
        <f t="shared" si="5"/>
        <v>0</v>
      </c>
      <c r="G23" s="19">
        <f t="shared" si="4"/>
        <v>0</v>
      </c>
      <c r="H23" s="71">
        <f>G23/780</f>
        <v>0</v>
      </c>
      <c r="I23" s="57">
        <f t="shared" si="6"/>
        <v>0</v>
      </c>
      <c r="J23" s="57">
        <f t="shared" ref="J23:K23" si="8">I23</f>
        <v>0</v>
      </c>
      <c r="K23" s="34">
        <f t="shared" si="8"/>
        <v>0</v>
      </c>
      <c r="L23" s="71" t="s">
        <v>54</v>
      </c>
    </row>
    <row r="24" spans="1:12" ht="16.2" customHeight="1" x14ac:dyDescent="0.3">
      <c r="B24" s="59" t="s">
        <v>77</v>
      </c>
      <c r="C24" s="25"/>
      <c r="D24" s="28"/>
      <c r="E24" s="28"/>
      <c r="F24" s="42">
        <f>SUM(F25:F28)</f>
        <v>0</v>
      </c>
      <c r="G24" s="42">
        <f>SUM(G25:G28)</f>
        <v>0</v>
      </c>
      <c r="H24" s="42">
        <f>SUM(H25:H27)</f>
        <v>0</v>
      </c>
      <c r="I24" s="42">
        <f>SUM(I25:I27)</f>
        <v>0</v>
      </c>
      <c r="J24" s="42">
        <f>SUM(J25:J27)</f>
        <v>0</v>
      </c>
      <c r="K24" s="42">
        <f>SUM(K25:K27)</f>
        <v>0</v>
      </c>
      <c r="L24" s="38"/>
    </row>
    <row r="25" spans="1:12" s="23" customFormat="1" ht="16.2" customHeight="1" x14ac:dyDescent="0.3">
      <c r="A25" s="23" t="s">
        <v>51</v>
      </c>
      <c r="B25" s="95" t="s">
        <v>38</v>
      </c>
      <c r="C25" s="25"/>
      <c r="D25" s="29"/>
      <c r="E25" s="2"/>
      <c r="F25" s="2"/>
      <c r="G25" s="39">
        <v>0</v>
      </c>
      <c r="H25" s="71">
        <f>G25/780</f>
        <v>0</v>
      </c>
      <c r="I25" s="57">
        <f>H25</f>
        <v>0</v>
      </c>
      <c r="J25" s="57">
        <f>I25</f>
        <v>0</v>
      </c>
      <c r="K25" s="34">
        <f>J25</f>
        <v>0</v>
      </c>
      <c r="L25" s="71"/>
    </row>
    <row r="26" spans="1:12" s="23" customFormat="1" ht="16.2" customHeight="1" x14ac:dyDescent="0.3">
      <c r="A26" s="23" t="s">
        <v>52</v>
      </c>
      <c r="B26" s="95" t="s">
        <v>43</v>
      </c>
      <c r="C26" s="25"/>
      <c r="D26" s="29"/>
      <c r="E26" s="2"/>
      <c r="F26" s="2">
        <v>0</v>
      </c>
      <c r="G26" s="39">
        <v>0</v>
      </c>
      <c r="H26" s="71">
        <f>G26/780</f>
        <v>0</v>
      </c>
      <c r="I26" s="57">
        <f t="shared" ref="I26:K26" si="9">H26</f>
        <v>0</v>
      </c>
      <c r="J26" s="57">
        <f t="shared" si="9"/>
        <v>0</v>
      </c>
      <c r="K26" s="34">
        <f t="shared" si="9"/>
        <v>0</v>
      </c>
      <c r="L26" s="71" t="s">
        <v>93</v>
      </c>
    </row>
    <row r="27" spans="1:12" s="23" customFormat="1" ht="16.2" customHeight="1" x14ac:dyDescent="0.3">
      <c r="B27" s="95" t="s">
        <v>44</v>
      </c>
      <c r="C27" s="25"/>
      <c r="D27" s="29"/>
      <c r="E27" s="2"/>
      <c r="F27" s="2"/>
      <c r="G27" s="39">
        <v>0</v>
      </c>
      <c r="H27" s="71">
        <f>G27/780</f>
        <v>0</v>
      </c>
      <c r="I27" s="57">
        <f t="shared" ref="I27:K27" si="10">H27</f>
        <v>0</v>
      </c>
      <c r="J27" s="57">
        <f t="shared" si="10"/>
        <v>0</v>
      </c>
      <c r="K27" s="34">
        <f t="shared" si="10"/>
        <v>0</v>
      </c>
      <c r="L27" s="71"/>
    </row>
    <row r="28" spans="1:12" s="23" customFormat="1" ht="16.2" customHeight="1" x14ac:dyDescent="0.3">
      <c r="B28" s="60"/>
      <c r="C28" s="25"/>
      <c r="D28" s="29"/>
      <c r="E28" s="2"/>
      <c r="F28" s="2"/>
      <c r="G28" s="39"/>
      <c r="H28" s="72"/>
      <c r="I28" s="73"/>
      <c r="J28" s="73"/>
      <c r="K28" s="74"/>
    </row>
    <row r="29" spans="1:12" ht="16.2" customHeight="1" x14ac:dyDescent="0.3">
      <c r="B29" s="27"/>
      <c r="C29" s="25"/>
      <c r="D29" s="19"/>
      <c r="E29" s="19"/>
      <c r="F29" s="19"/>
      <c r="G29" s="19"/>
      <c r="H29" s="67"/>
      <c r="I29" s="64"/>
      <c r="J29" s="64"/>
      <c r="K29" s="65"/>
    </row>
    <row r="30" spans="1:12" ht="16.2" customHeight="1" thickBot="1" x14ac:dyDescent="0.35">
      <c r="B30" s="55" t="s">
        <v>109</v>
      </c>
      <c r="C30" s="25"/>
      <c r="D30" s="56"/>
      <c r="E30" s="56"/>
      <c r="F30" s="56"/>
      <c r="G30" s="56"/>
      <c r="H30" s="67"/>
      <c r="I30" s="81"/>
      <c r="J30" s="83"/>
      <c r="K30" s="86"/>
    </row>
    <row r="31" spans="1:12" ht="16.2" customHeight="1" thickTop="1" x14ac:dyDescent="0.3">
      <c r="B31" s="20"/>
      <c r="C31" s="26"/>
      <c r="D31" s="20"/>
      <c r="E31" s="20"/>
      <c r="F31" s="21">
        <f>SUM(F5,F10,F15,F16,F20,F25,F26,F27,F28)</f>
        <v>34</v>
      </c>
      <c r="G31" s="21">
        <v>0</v>
      </c>
      <c r="H31" s="106">
        <f>SUM(H24,H20,H16,H12,)</f>
        <v>0</v>
      </c>
      <c r="I31" s="21">
        <f>SUM(I26+I23+I22+I21+I15+I10+I5)</f>
        <v>2.2666666666666666</v>
      </c>
      <c r="J31" s="54"/>
      <c r="K31" s="75"/>
      <c r="L31" t="s">
        <v>50</v>
      </c>
    </row>
    <row r="32" spans="1:12" x14ac:dyDescent="0.3">
      <c r="F32" s="48" t="s">
        <v>94</v>
      </c>
      <c r="H32" s="66">
        <f>H31/2</f>
        <v>0</v>
      </c>
      <c r="I32" s="57">
        <f>I31/2</f>
        <v>1.1333333333333333</v>
      </c>
      <c r="J32" s="57"/>
      <c r="K32" s="68"/>
      <c r="L32" t="s">
        <v>55</v>
      </c>
    </row>
    <row r="33" spans="2:12" x14ac:dyDescent="0.3">
      <c r="F33" s="48"/>
      <c r="H33" s="66"/>
      <c r="I33" s="57"/>
      <c r="J33" s="57"/>
      <c r="K33" s="68"/>
    </row>
    <row r="34" spans="2:12" ht="16.2" customHeight="1" x14ac:dyDescent="0.3">
      <c r="B34" s="59"/>
      <c r="C34" s="25"/>
      <c r="D34" s="28"/>
      <c r="E34" s="28"/>
      <c r="F34" s="28"/>
      <c r="G34" s="42"/>
      <c r="H34" s="90"/>
      <c r="I34" s="89"/>
      <c r="J34" s="87"/>
      <c r="K34" s="88"/>
      <c r="L34" s="38"/>
    </row>
    <row r="35" spans="2:12" ht="26.4" customHeight="1" x14ac:dyDescent="0.3">
      <c r="B35" s="98"/>
      <c r="F35" s="48"/>
      <c r="G35" s="40"/>
      <c r="H35" s="66"/>
      <c r="I35" s="57"/>
      <c r="J35" s="57"/>
      <c r="K35" s="68"/>
    </row>
    <row r="36" spans="2:12" ht="15" thickBot="1" x14ac:dyDescent="0.35">
      <c r="B36" s="98"/>
      <c r="F36" s="48"/>
      <c r="H36" s="66"/>
      <c r="I36" s="57"/>
      <c r="J36" s="57"/>
      <c r="K36" s="68"/>
    </row>
    <row r="37" spans="2:12" ht="15" thickTop="1" x14ac:dyDescent="0.3">
      <c r="B37" s="99" t="s">
        <v>103</v>
      </c>
      <c r="F37" s="48"/>
      <c r="G37" s="102">
        <f>SUM(G24,G20,G16,G12,G4,)</f>
        <v>1768</v>
      </c>
      <c r="H37" s="66"/>
      <c r="I37" s="57"/>
      <c r="J37" s="57"/>
      <c r="K37" s="68"/>
    </row>
    <row r="38" spans="2:12" x14ac:dyDescent="0.3">
      <c r="B38" s="98"/>
      <c r="F38" s="48"/>
      <c r="H38" s="66"/>
      <c r="I38" s="57"/>
      <c r="J38" s="57"/>
      <c r="K38" s="68"/>
    </row>
    <row r="39" spans="2:12" x14ac:dyDescent="0.3">
      <c r="F39" s="48"/>
      <c r="H39" s="66"/>
      <c r="I39" s="57"/>
      <c r="J39" s="57"/>
      <c r="K39" s="68"/>
    </row>
    <row r="40" spans="2:12" ht="32.4" customHeight="1" x14ac:dyDescent="0.3">
      <c r="B40" s="16" t="s">
        <v>95</v>
      </c>
      <c r="C40" s="16"/>
      <c r="D40" s="16" t="s">
        <v>100</v>
      </c>
      <c r="E40" s="97" t="s">
        <v>96</v>
      </c>
      <c r="F40" s="97" t="s">
        <v>98</v>
      </c>
      <c r="G40" s="97" t="s">
        <v>97</v>
      </c>
      <c r="H40" s="69"/>
      <c r="I40" s="70"/>
      <c r="J40" s="64"/>
      <c r="K40" s="65"/>
      <c r="L40" t="s">
        <v>56</v>
      </c>
    </row>
    <row r="41" spans="2:12" x14ac:dyDescent="0.3">
      <c r="B41" s="91"/>
      <c r="C41" s="91"/>
      <c r="E41" s="91"/>
      <c r="F41" s="91"/>
      <c r="G41" s="91"/>
      <c r="H41" s="69"/>
      <c r="I41" s="70">
        <f>I40*30</f>
        <v>0</v>
      </c>
      <c r="J41" s="64"/>
      <c r="K41" s="65"/>
      <c r="L41" t="s">
        <v>84</v>
      </c>
    </row>
    <row r="42" spans="2:12" x14ac:dyDescent="0.3">
      <c r="B42" s="98" t="s">
        <v>99</v>
      </c>
      <c r="C42" s="91"/>
      <c r="E42" s="23">
        <v>0</v>
      </c>
      <c r="F42" s="2">
        <v>0</v>
      </c>
      <c r="G42" s="2">
        <f>F42*E42</f>
        <v>0</v>
      </c>
      <c r="H42" s="69"/>
      <c r="I42" s="70">
        <f>(I40*30)*4</f>
        <v>0</v>
      </c>
      <c r="J42" s="64"/>
      <c r="K42" s="65"/>
      <c r="L42" t="s">
        <v>83</v>
      </c>
    </row>
    <row r="43" spans="2:12" x14ac:dyDescent="0.3">
      <c r="B43" s="98" t="s">
        <v>101</v>
      </c>
      <c r="H43" s="66">
        <f t="shared" ref="H43:I43" si="11">H40-H32</f>
        <v>0</v>
      </c>
      <c r="I43" s="57">
        <f t="shared" si="11"/>
        <v>-1.1333333333333333</v>
      </c>
      <c r="J43" s="57"/>
      <c r="K43" s="68"/>
      <c r="L43" t="s">
        <v>57</v>
      </c>
    </row>
    <row r="44" spans="2:12" x14ac:dyDescent="0.3">
      <c r="B44" s="98" t="s">
        <v>102</v>
      </c>
      <c r="H44" s="67"/>
      <c r="I44" s="57">
        <f>I43*2</f>
        <v>-2.2666666666666666</v>
      </c>
      <c r="J44" s="64"/>
      <c r="K44" s="65"/>
      <c r="L44" t="s">
        <v>79</v>
      </c>
    </row>
    <row r="45" spans="2:12" x14ac:dyDescent="0.3">
      <c r="H45" s="66">
        <f>H43*30</f>
        <v>0</v>
      </c>
      <c r="I45" s="57">
        <f>I43*30</f>
        <v>-34</v>
      </c>
      <c r="J45" s="64"/>
      <c r="K45" s="65"/>
      <c r="L45" t="s">
        <v>58</v>
      </c>
    </row>
    <row r="46" spans="2:12" ht="15" thickBot="1" x14ac:dyDescent="0.35">
      <c r="H46" s="67"/>
      <c r="I46" s="57">
        <f>I45*4</f>
        <v>-136</v>
      </c>
      <c r="J46" s="64"/>
      <c r="K46" s="65"/>
      <c r="L46" t="s">
        <v>80</v>
      </c>
    </row>
    <row r="47" spans="2:12" ht="15.6" thickTop="1" thickBot="1" x14ac:dyDescent="0.35">
      <c r="B47" s="99" t="s">
        <v>104</v>
      </c>
      <c r="G47" s="41"/>
      <c r="H47" s="76" t="e">
        <f t="shared" ref="H47" si="12">H43/H40</f>
        <v>#DIV/0!</v>
      </c>
      <c r="I47" s="77" t="e">
        <f>I43/I40</f>
        <v>#DIV/0!</v>
      </c>
      <c r="J47" s="78"/>
      <c r="K47" s="79"/>
    </row>
    <row r="49" spans="2:7" ht="15" thickBot="1" x14ac:dyDescent="0.35"/>
    <row r="50" spans="2:7" ht="15" thickTop="1" x14ac:dyDescent="0.3">
      <c r="B50" s="16" t="s">
        <v>28</v>
      </c>
      <c r="D50" s="47" t="s">
        <v>67</v>
      </c>
      <c r="G50" s="41" t="s">
        <v>59</v>
      </c>
    </row>
    <row r="51" spans="2:7" x14ac:dyDescent="0.3">
      <c r="B51" s="46" t="s">
        <v>25</v>
      </c>
      <c r="D51" s="17">
        <v>13500</v>
      </c>
      <c r="G51" s="45" t="s">
        <v>60</v>
      </c>
    </row>
    <row r="52" spans="2:7" x14ac:dyDescent="0.3">
      <c r="B52" s="18" t="s">
        <v>26</v>
      </c>
      <c r="D52" s="19">
        <v>4000</v>
      </c>
    </row>
    <row r="53" spans="2:7" x14ac:dyDescent="0.3">
      <c r="B53" s="46" t="s">
        <v>27</v>
      </c>
      <c r="D53" s="17">
        <v>300</v>
      </c>
    </row>
    <row r="54" spans="2:7" ht="15" thickBot="1" x14ac:dyDescent="0.35">
      <c r="B54" s="18" t="s">
        <v>49</v>
      </c>
      <c r="D54" s="19">
        <v>300</v>
      </c>
    </row>
    <row r="55" spans="2:7" ht="15" thickTop="1" x14ac:dyDescent="0.3">
      <c r="B55" s="20" t="s">
        <v>5</v>
      </c>
      <c r="D55" s="21">
        <f>SUM(D51:D54)</f>
        <v>18100</v>
      </c>
    </row>
  </sheetData>
  <mergeCells count="2">
    <mergeCell ref="H4:K4"/>
    <mergeCell ref="H2:K2"/>
  </mergeCells>
  <pageMargins left="0.24" right="0.28000000000000003" top="0.6" bottom="0.75" header="0.3" footer="0.3"/>
  <pageSetup scale="64" fitToHeight="0" orientation="landscape" horizontalDpi="0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  <pageSetUpPr autoPageBreaks="0" fitToPage="1"/>
  </sheetPr>
  <dimension ref="B2:H50"/>
  <sheetViews>
    <sheetView showGridLines="0" tabSelected="1" topLeftCell="A10" zoomScale="80" zoomScaleNormal="80" workbookViewId="0">
      <selection activeCell="D27" sqref="D27"/>
    </sheetView>
  </sheetViews>
  <sheetFormatPr defaultRowHeight="14.4" x14ac:dyDescent="0.3"/>
  <cols>
    <col min="1" max="1" width="0.33203125" customWidth="1"/>
    <col min="2" max="2" width="63" customWidth="1"/>
    <col min="3" max="6" width="14.88671875" customWidth="1"/>
    <col min="7" max="7" width="1.44140625" customWidth="1"/>
    <col min="8" max="8" width="49.88671875" customWidth="1"/>
    <col min="9" max="9" width="11.44140625" customWidth="1"/>
  </cols>
  <sheetData>
    <row r="2" spans="2:8" ht="23.4" thickBot="1" x14ac:dyDescent="0.35">
      <c r="B2" s="5" t="s">
        <v>24</v>
      </c>
      <c r="C2" s="5"/>
      <c r="D2" s="5"/>
      <c r="E2" s="5"/>
      <c r="F2" s="5"/>
    </row>
    <row r="3" spans="2:8" ht="21.6" thickTop="1" thickBot="1" x14ac:dyDescent="0.35">
      <c r="B3" s="6" t="s">
        <v>31</v>
      </c>
      <c r="C3" s="6"/>
      <c r="D3" s="6"/>
      <c r="E3" s="6"/>
      <c r="F3" s="6"/>
    </row>
    <row r="4" spans="2:8" ht="15.6" thickTop="1" thickBot="1" x14ac:dyDescent="0.35">
      <c r="B4" s="22">
        <v>42278</v>
      </c>
      <c r="C4" s="7"/>
      <c r="D4" s="7"/>
      <c r="E4" s="7"/>
      <c r="F4" s="7"/>
    </row>
    <row r="6" spans="2:8" x14ac:dyDescent="0.3">
      <c r="B6" t="s">
        <v>0</v>
      </c>
    </row>
    <row r="7" spans="2:8" x14ac:dyDescent="0.3">
      <c r="B7" s="8" t="s">
        <v>1</v>
      </c>
      <c r="C7" s="8"/>
    </row>
    <row r="8" spans="2:8" x14ac:dyDescent="0.3">
      <c r="B8" s="12" t="s">
        <v>2</v>
      </c>
      <c r="C8" s="13">
        <v>0.1</v>
      </c>
    </row>
    <row r="9" spans="2:8" x14ac:dyDescent="0.3">
      <c r="B9" s="12" t="s">
        <v>3</v>
      </c>
      <c r="C9" s="13">
        <v>0</v>
      </c>
    </row>
    <row r="11" spans="2:8" x14ac:dyDescent="0.3">
      <c r="B11" s="1" t="s">
        <v>28</v>
      </c>
      <c r="C11" s="2" t="s">
        <v>4</v>
      </c>
      <c r="D11" s="2" t="s">
        <v>19</v>
      </c>
      <c r="E11" s="2" t="s">
        <v>20</v>
      </c>
      <c r="F11" s="2" t="s">
        <v>21</v>
      </c>
      <c r="H11" s="16" t="s">
        <v>29</v>
      </c>
    </row>
    <row r="12" spans="2:8" x14ac:dyDescent="0.3">
      <c r="B12" s="9" t="s">
        <v>25</v>
      </c>
      <c r="C12" s="2">
        <v>0</v>
      </c>
      <c r="D12" s="10"/>
      <c r="E12" s="10"/>
      <c r="F12" s="10"/>
      <c r="H12" t="s">
        <v>30</v>
      </c>
    </row>
    <row r="13" spans="2:8" x14ac:dyDescent="0.3">
      <c r="B13" s="9" t="s">
        <v>26</v>
      </c>
      <c r="C13" s="2">
        <v>0</v>
      </c>
      <c r="D13" s="10"/>
      <c r="E13" s="10"/>
      <c r="F13" s="10"/>
    </row>
    <row r="14" spans="2:8" x14ac:dyDescent="0.3">
      <c r="B14" s="9" t="s">
        <v>27</v>
      </c>
      <c r="C14" s="2">
        <v>0</v>
      </c>
      <c r="D14" s="10"/>
      <c r="E14" s="10"/>
      <c r="F14" s="10"/>
    </row>
    <row r="15" spans="2:8" x14ac:dyDescent="0.3">
      <c r="B15" s="9" t="s">
        <v>49</v>
      </c>
      <c r="C15" s="2">
        <v>0</v>
      </c>
      <c r="D15" s="10"/>
      <c r="E15" s="10"/>
      <c r="F15" s="10"/>
    </row>
    <row r="16" spans="2:8" x14ac:dyDescent="0.3">
      <c r="B16" s="1" t="s">
        <v>5</v>
      </c>
      <c r="C16" s="2">
        <f>SUBTOTAL(109,tblInitialInvest7[YEAR])</f>
        <v>0</v>
      </c>
      <c r="D16" s="10"/>
      <c r="E16" s="10"/>
      <c r="F16" s="10"/>
    </row>
    <row r="17" spans="2:8" x14ac:dyDescent="0.3">
      <c r="B17" s="121"/>
      <c r="C17" s="121"/>
      <c r="D17" s="121"/>
      <c r="E17" s="121"/>
      <c r="F17" s="121"/>
    </row>
    <row r="18" spans="2:8" ht="28.8" x14ac:dyDescent="0.3">
      <c r="B18" s="1" t="s">
        <v>62</v>
      </c>
      <c r="C18" s="30" t="s">
        <v>4</v>
      </c>
      <c r="D18" s="31" t="s">
        <v>39</v>
      </c>
      <c r="E18" s="31" t="s">
        <v>40</v>
      </c>
      <c r="F18" s="31" t="s">
        <v>41</v>
      </c>
      <c r="H18" s="16" t="s">
        <v>29</v>
      </c>
    </row>
    <row r="19" spans="2:8" x14ac:dyDescent="0.3">
      <c r="B19" s="9" t="s">
        <v>64</v>
      </c>
      <c r="C19" s="44"/>
      <c r="D19" s="2">
        <v>0</v>
      </c>
      <c r="E19" s="2">
        <v>0</v>
      </c>
      <c r="F19" s="2">
        <f>tblBenefits8[[#This Row],[Estimated
2]]</f>
        <v>0</v>
      </c>
    </row>
    <row r="20" spans="2:8" x14ac:dyDescent="0.3">
      <c r="B20" s="9" t="s">
        <v>65</v>
      </c>
      <c r="C20" s="44"/>
      <c r="D20" s="2">
        <v>0</v>
      </c>
      <c r="E20" s="2">
        <v>0</v>
      </c>
      <c r="F20" s="2">
        <f>tblBenefits8[[#This Row],[Estimated
2]]</f>
        <v>0</v>
      </c>
    </row>
    <row r="21" spans="2:8" x14ac:dyDescent="0.3">
      <c r="B21" s="9" t="s">
        <v>42</v>
      </c>
      <c r="C21" s="44"/>
      <c r="D21" s="2">
        <v>0</v>
      </c>
      <c r="E21" s="2">
        <v>0</v>
      </c>
      <c r="F21" s="2">
        <f>tblBenefits8[[#This Row],[Estimated
2]]</f>
        <v>0</v>
      </c>
    </row>
    <row r="22" spans="2:8" x14ac:dyDescent="0.3">
      <c r="B22" s="9" t="s">
        <v>66</v>
      </c>
      <c r="C22" s="44"/>
      <c r="D22" s="2">
        <v>0</v>
      </c>
      <c r="E22" s="2">
        <v>0</v>
      </c>
      <c r="F22" s="2">
        <v>0</v>
      </c>
    </row>
    <row r="23" spans="2:8" x14ac:dyDescent="0.3">
      <c r="B23" s="9"/>
      <c r="C23" s="44"/>
      <c r="D23" s="2">
        <v>0</v>
      </c>
      <c r="E23" s="2">
        <v>0</v>
      </c>
      <c r="F23" s="2">
        <v>0</v>
      </c>
    </row>
    <row r="24" spans="2:8" x14ac:dyDescent="0.3">
      <c r="B24" s="1" t="s">
        <v>6</v>
      </c>
      <c r="C24" s="44"/>
      <c r="D24" s="2">
        <f>SUBTOTAL(109,tblBenefits8[Actual
1])</f>
        <v>0</v>
      </c>
      <c r="E24" s="2">
        <f>SUBTOTAL(109,tblBenefits8[Estimated
2])</f>
        <v>0</v>
      </c>
      <c r="F24" s="2">
        <f>SUBTOTAL(109,tblBenefits8[Estimated
3])</f>
        <v>0</v>
      </c>
    </row>
    <row r="25" spans="2:8" x14ac:dyDescent="0.3">
      <c r="B25" s="121"/>
      <c r="C25" s="121"/>
      <c r="D25" s="121"/>
      <c r="E25" s="121"/>
      <c r="F25" s="121"/>
    </row>
    <row r="26" spans="2:8" ht="27" customHeight="1" x14ac:dyDescent="0.3">
      <c r="B26" s="1" t="s">
        <v>7</v>
      </c>
      <c r="C26" s="30" t="s">
        <v>4</v>
      </c>
      <c r="D26" s="31" t="s">
        <v>39</v>
      </c>
      <c r="E26" s="31" t="s">
        <v>40</v>
      </c>
      <c r="F26" s="31" t="s">
        <v>41</v>
      </c>
      <c r="H26" s="16" t="s">
        <v>29</v>
      </c>
    </row>
    <row r="27" spans="2:8" x14ac:dyDescent="0.3">
      <c r="B27" s="9" t="s">
        <v>69</v>
      </c>
      <c r="C27" s="10"/>
      <c r="D27" s="2">
        <f>'Costs Detail'!G5</f>
        <v>0</v>
      </c>
      <c r="E27" s="2">
        <v>0</v>
      </c>
      <c r="F27" s="2">
        <f>tblCosts9[[#This Row],[Estimated
2]]*1.25</f>
        <v>0</v>
      </c>
    </row>
    <row r="28" spans="2:8" ht="15.6" customHeight="1" x14ac:dyDescent="0.3">
      <c r="B28" s="49" t="s">
        <v>68</v>
      </c>
      <c r="C28" s="10"/>
      <c r="D28" s="2">
        <v>0</v>
      </c>
      <c r="E28" s="2">
        <f>tblCosts9[[#This Row],[Actual
1]]</f>
        <v>0</v>
      </c>
      <c r="F28" s="2">
        <f>tblCosts9[[#This Row],[Actual
1]]*1.5</f>
        <v>0</v>
      </c>
    </row>
    <row r="29" spans="2:8" x14ac:dyDescent="0.3">
      <c r="B29" s="9" t="s">
        <v>35</v>
      </c>
      <c r="C29" s="10"/>
      <c r="D29" s="2">
        <v>0</v>
      </c>
      <c r="E29" s="2">
        <f>tblCosts9[[#This Row],[Actual
1]]*2</f>
        <v>0</v>
      </c>
      <c r="F29" s="2">
        <f>tblCosts9[[#This Row],[Actual
1]]*2.5</f>
        <v>0</v>
      </c>
    </row>
    <row r="30" spans="2:8" x14ac:dyDescent="0.3">
      <c r="B30" s="9" t="s">
        <v>36</v>
      </c>
      <c r="C30" s="10"/>
      <c r="D30" s="2">
        <v>0</v>
      </c>
      <c r="E30" s="2">
        <f>tblCosts9[[#This Row],[Actual
1]]*2</f>
        <v>0</v>
      </c>
      <c r="F30" s="2">
        <f>tblCosts9[[#This Row],[Actual
1]]*2.5</f>
        <v>0</v>
      </c>
    </row>
    <row r="31" spans="2:8" x14ac:dyDescent="0.3">
      <c r="B31" s="9" t="s">
        <v>37</v>
      </c>
      <c r="C31" s="10"/>
      <c r="D31" s="2">
        <v>0</v>
      </c>
      <c r="E31" s="3">
        <f>tblCosts9[[#This Row],[Actual
1]]*2</f>
        <v>0</v>
      </c>
      <c r="F31" s="2">
        <f>tblCosts9[[#This Row],[Actual
1]]*2.5</f>
        <v>0</v>
      </c>
    </row>
    <row r="32" spans="2:8" x14ac:dyDescent="0.3">
      <c r="B32" s="9" t="s">
        <v>38</v>
      </c>
      <c r="C32" s="10"/>
      <c r="D32" s="2">
        <v>0</v>
      </c>
      <c r="E32" s="2">
        <f>tblCosts9[[#This Row],[Actual
1]]*2</f>
        <v>0</v>
      </c>
      <c r="F32" s="2">
        <f>tblCosts9[[#This Row],[Actual
1]]*2.5</f>
        <v>0</v>
      </c>
    </row>
    <row r="33" spans="2:6" x14ac:dyDescent="0.3">
      <c r="B33" s="9" t="s">
        <v>43</v>
      </c>
      <c r="C33" s="10"/>
      <c r="D33" s="2">
        <v>0</v>
      </c>
      <c r="E33" s="2">
        <f>tblCosts9[[#This Row],[Actual
1]]*2</f>
        <v>0</v>
      </c>
      <c r="F33" s="2">
        <f>tblCosts9[[#This Row],[Actual
1]]*2.5</f>
        <v>0</v>
      </c>
    </row>
    <row r="34" spans="2:6" x14ac:dyDescent="0.3">
      <c r="B34" s="9" t="s">
        <v>8</v>
      </c>
      <c r="C34" s="10"/>
      <c r="D34" s="2">
        <v>0</v>
      </c>
      <c r="E34" s="2">
        <v>0</v>
      </c>
      <c r="F34" s="2">
        <v>0</v>
      </c>
    </row>
    <row r="35" spans="2:6" x14ac:dyDescent="0.3">
      <c r="B35" s="9" t="s">
        <v>8</v>
      </c>
      <c r="C35" s="10"/>
      <c r="D35" s="2">
        <v>0</v>
      </c>
      <c r="E35" s="2">
        <v>0</v>
      </c>
      <c r="F35" s="2">
        <v>0</v>
      </c>
    </row>
    <row r="36" spans="2:6" x14ac:dyDescent="0.3">
      <c r="B36" s="9" t="s">
        <v>63</v>
      </c>
      <c r="C36" s="10"/>
      <c r="D36" s="2">
        <v>0</v>
      </c>
      <c r="E36" s="2">
        <v>0</v>
      </c>
      <c r="F36" s="2">
        <v>0</v>
      </c>
    </row>
    <row r="37" spans="2:6" x14ac:dyDescent="0.3">
      <c r="B37" s="50" t="s">
        <v>9</v>
      </c>
      <c r="C37" s="51"/>
      <c r="D37" s="52">
        <f>SUM(tblCosts9[Actual
1])</f>
        <v>0</v>
      </c>
      <c r="E37" s="52">
        <f>SUBTOTAL(109,tblCosts9[Estimated
2])</f>
        <v>0</v>
      </c>
      <c r="F37" s="52">
        <f>SUBTOTAL(109,tblCosts9[Estimated
3])</f>
        <v>0</v>
      </c>
    </row>
    <row r="38" spans="2:6" x14ac:dyDescent="0.3">
      <c r="B38" s="121"/>
      <c r="C38" s="121"/>
      <c r="D38" s="121"/>
      <c r="E38" s="121"/>
      <c r="F38" s="121"/>
    </row>
    <row r="39" spans="2:6" ht="28.8" x14ac:dyDescent="0.3">
      <c r="B39" s="1" t="s">
        <v>22</v>
      </c>
      <c r="C39" s="30" t="s">
        <v>4</v>
      </c>
      <c r="D39" s="31" t="s">
        <v>39</v>
      </c>
      <c r="E39" s="31" t="s">
        <v>40</v>
      </c>
      <c r="F39" s="31" t="s">
        <v>41</v>
      </c>
    </row>
    <row r="40" spans="2:6" x14ac:dyDescent="0.3">
      <c r="B40" s="9" t="s">
        <v>61</v>
      </c>
      <c r="C40" s="11"/>
      <c r="D40" s="2">
        <f>tblBenefits8[[#Totals],[Actual
1]]-tblCosts9[[#Totals],[Actual
1]]</f>
        <v>0</v>
      </c>
      <c r="E40" s="2">
        <f>tblBenefits8[[#Totals],[Estimated
2]]-tblCosts9[[#Totals],[Estimated
2]]</f>
        <v>0</v>
      </c>
      <c r="F40" s="2">
        <f>tblBenefits8[[#Totals],[Estimated
3]]-tblCosts9[[#Totals],[Estimated
3]]</f>
        <v>0</v>
      </c>
    </row>
    <row r="41" spans="2:6" x14ac:dyDescent="0.3">
      <c r="B41" s="9" t="s">
        <v>10</v>
      </c>
      <c r="C41" s="11"/>
      <c r="D41" s="2">
        <f>D40*TaxRate</f>
        <v>0</v>
      </c>
      <c r="E41" s="2">
        <f>E40*TaxRate</f>
        <v>0</v>
      </c>
      <c r="F41" s="2">
        <f>F40*TaxRate</f>
        <v>0</v>
      </c>
    </row>
    <row r="42" spans="2:6" x14ac:dyDescent="0.3">
      <c r="B42" s="9" t="s">
        <v>11</v>
      </c>
      <c r="C42" s="11"/>
      <c r="D42" s="2">
        <f t="shared" ref="D42:F42" si="0">D40-D41</f>
        <v>0</v>
      </c>
      <c r="E42" s="2">
        <f t="shared" si="0"/>
        <v>0</v>
      </c>
      <c r="F42" s="2">
        <f t="shared" si="0"/>
        <v>0</v>
      </c>
    </row>
    <row r="43" spans="2:6" x14ac:dyDescent="0.3">
      <c r="B43" s="9" t="s">
        <v>12</v>
      </c>
      <c r="C43" s="11"/>
      <c r="D43" s="2">
        <f>D36</f>
        <v>0</v>
      </c>
      <c r="E43" s="2">
        <f>E36</f>
        <v>0</v>
      </c>
      <c r="F43" s="2">
        <f t="shared" ref="F43" si="1">F31</f>
        <v>0</v>
      </c>
    </row>
    <row r="44" spans="2:6" x14ac:dyDescent="0.3">
      <c r="B44" s="9" t="s">
        <v>13</v>
      </c>
      <c r="C44" s="14">
        <f>-tblInitialInvest7[[#Totals],[YEAR]]</f>
        <v>0</v>
      </c>
      <c r="D44" s="2">
        <f t="shared" ref="D44:F44" si="2">D42+D43</f>
        <v>0</v>
      </c>
      <c r="E44" s="2">
        <f t="shared" si="2"/>
        <v>0</v>
      </c>
      <c r="F44" s="2">
        <f t="shared" si="2"/>
        <v>0</v>
      </c>
    </row>
    <row r="45" spans="2:6" x14ac:dyDescent="0.3">
      <c r="B45" s="9" t="s">
        <v>14</v>
      </c>
      <c r="C45" s="14">
        <f>C44</f>
        <v>0</v>
      </c>
      <c r="D45" s="2">
        <f t="shared" ref="D45:F45" si="3">C45+D44</f>
        <v>0</v>
      </c>
      <c r="E45" s="2">
        <f t="shared" si="3"/>
        <v>0</v>
      </c>
      <c r="F45" s="2">
        <f t="shared" si="3"/>
        <v>0</v>
      </c>
    </row>
    <row r="46" spans="2:6" x14ac:dyDescent="0.3">
      <c r="B46" s="121"/>
      <c r="C46" s="121"/>
      <c r="D46" s="121"/>
      <c r="E46" s="121"/>
      <c r="F46" s="121"/>
    </row>
    <row r="47" spans="2:6" x14ac:dyDescent="0.3">
      <c r="B47" s="1" t="s">
        <v>15</v>
      </c>
      <c r="C47" s="1" t="s">
        <v>23</v>
      </c>
    </row>
    <row r="48" spans="2:6" x14ac:dyDescent="0.3">
      <c r="B48" s="9" t="s">
        <v>16</v>
      </c>
      <c r="C48" s="2">
        <f>C44+(NPV(ROR,D44:F44))</f>
        <v>0</v>
      </c>
    </row>
    <row r="49" spans="2:3" x14ac:dyDescent="0.3">
      <c r="B49" s="9" t="s">
        <v>17</v>
      </c>
      <c r="C49" s="4" t="e">
        <f>IRR(C44:F44)</f>
        <v>#NUM!</v>
      </c>
    </row>
    <row r="50" spans="2:3" x14ac:dyDescent="0.3">
      <c r="B50" s="9" t="s">
        <v>18</v>
      </c>
      <c r="C50" s="15" t="str">
        <f>IF(F45&lt;=0,"Exceeds 3 years",IF(E45&lt;=0,(F44-F45)/F44+2,IF(D45&lt;=0,(E44-E45)/E44+1,IF(C45&lt;=0,(D44-D45)/D44,"NA"))))</f>
        <v>Exceeds 3 years</v>
      </c>
    </row>
  </sheetData>
  <mergeCells count="4">
    <mergeCell ref="B17:F17"/>
    <mergeCell ref="B25:F25"/>
    <mergeCell ref="B38:F38"/>
    <mergeCell ref="B46:F46"/>
  </mergeCells>
  <pageMargins left="0.27" right="0.34" top="0.4" bottom="0.26" header="0.3" footer="0.3"/>
  <pageSetup scale="71" fitToWidth="0" orientation="landscape" verticalDpi="0" r:id="rId1"/>
  <tableParts count="5">
    <tablePart r:id="rId2"/>
    <tablePart r:id="rId3"/>
    <tablePart r:id="rId4"/>
    <tablePart r:id="rId5"/>
    <tablePart r:id="rId6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40CCD1FC-86D4-4BE1-B8A2-3883829E76E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Costs Detail</vt:lpstr>
      <vt:lpstr>MICROGREENS BUDGET TOOLTemplate</vt:lpstr>
      <vt:lpstr>'MICROGREENS BUDGET TOOLTemplate'!ROR</vt:lpstr>
      <vt:lpstr>'MICROGREENS BUDGET TOOLTemplate'!TaxRate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Amanda West</dc:creator>
  <cp:keywords/>
  <cp:lastModifiedBy>Amanda West</cp:lastModifiedBy>
  <cp:lastPrinted>2016-12-06T19:45:57Z</cp:lastPrinted>
  <dcterms:created xsi:type="dcterms:W3CDTF">2015-10-14T16:01:58Z</dcterms:created>
  <dcterms:modified xsi:type="dcterms:W3CDTF">2017-02-06T17:12:37Z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TC040354809991</vt:lpwstr>
  </property>
</Properties>
</file>